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/>
  <mc:AlternateContent xmlns:mc="http://schemas.openxmlformats.org/markup-compatibility/2006">
    <mc:Choice Requires="x15">
      <x15ac:absPath xmlns:x15ac="http://schemas.microsoft.com/office/spreadsheetml/2010/11/ac" url="D:\Games\太吾绘卷.V0.2.2.2\Guides\"/>
    </mc:Choice>
  </mc:AlternateContent>
  <xr:revisionPtr revIDLastSave="0" documentId="13_ncr:1_{8E5B14C2-4EAE-426C-B73B-7550717722C7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属性表" sheetId="3" r:id="rId2"/>
    <sheet name="内力转换内功表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4" i="1" l="1"/>
  <c r="C15" i="1"/>
  <c r="C13" i="1" l="1"/>
  <c r="C18" i="1"/>
  <c r="C17" i="1"/>
  <c r="C16" i="1"/>
  <c r="G28" i="1" l="1"/>
  <c r="G30" i="1"/>
  <c r="G27" i="1"/>
  <c r="G26" i="1"/>
  <c r="G29" i="1"/>
  <c r="G17" i="1" l="1"/>
  <c r="G24" i="1" s="1"/>
  <c r="G13" i="1"/>
  <c r="G16" i="1"/>
  <c r="G23" i="1" s="1"/>
  <c r="G14" i="1"/>
  <c r="G21" i="1" s="1"/>
  <c r="G15" i="1"/>
  <c r="G22" i="1" s="1"/>
  <c r="G20" i="1" l="1"/>
  <c r="A23" i="1" s="1"/>
  <c r="B25" i="1" s="1"/>
  <c r="F18" i="1"/>
  <c r="A25" i="1" l="1"/>
  <c r="C25" i="1"/>
  <c r="B30" i="1" s="1"/>
  <c r="B23" i="1"/>
  <c r="A27" i="1" s="1"/>
  <c r="B27" i="1" s="1"/>
  <c r="B29" i="1"/>
  <c r="A28" i="1" l="1"/>
  <c r="C27" i="1"/>
  <c r="B28" i="1"/>
  <c r="D27" i="1" l="1"/>
  <c r="C28" i="1"/>
  <c r="E27" i="1" l="1"/>
  <c r="E28" i="1" s="1"/>
  <c r="D28" i="1"/>
  <c r="B33" i="1" l="1"/>
  <c r="B32" i="1"/>
  <c r="B31" i="1"/>
  <c r="B34" i="1" l="1"/>
  <c r="B35" i="1" l="1"/>
  <c r="B36" i="1" l="1"/>
  <c r="B37" i="1" l="1"/>
  <c r="B38" i="1" s="1"/>
  <c r="B39" i="1" s="1"/>
  <c r="A42" i="1" s="1"/>
  <c r="A43" i="1" s="1"/>
  <c r="I15" i="1" l="1"/>
  <c r="M15" i="1"/>
  <c r="K15" i="1"/>
  <c r="J15" i="1"/>
  <c r="L15" i="1"/>
</calcChain>
</file>

<file path=xl/sharedStrings.xml><?xml version="1.0" encoding="utf-8"?>
<sst xmlns="http://schemas.openxmlformats.org/spreadsheetml/2006/main" count="401" uniqueCount="274">
  <si>
    <t>沛然决</t>
    <phoneticPr fontId="1" type="noConversion"/>
  </si>
  <si>
    <t>原力</t>
    <phoneticPr fontId="1" type="noConversion"/>
  </si>
  <si>
    <t>九</t>
    <phoneticPr fontId="1" type="noConversion"/>
  </si>
  <si>
    <t>八</t>
    <phoneticPr fontId="1" type="noConversion"/>
  </si>
  <si>
    <t>七</t>
    <phoneticPr fontId="1" type="noConversion"/>
  </si>
  <si>
    <t>六</t>
    <phoneticPr fontId="1" type="noConversion"/>
  </si>
  <si>
    <t>五</t>
    <phoneticPr fontId="1" type="noConversion"/>
  </si>
  <si>
    <t>四</t>
    <phoneticPr fontId="1" type="noConversion"/>
  </si>
  <si>
    <t>三</t>
    <phoneticPr fontId="1" type="noConversion"/>
  </si>
  <si>
    <t>二</t>
    <phoneticPr fontId="1" type="noConversion"/>
  </si>
  <si>
    <t>一</t>
    <phoneticPr fontId="1" type="noConversion"/>
  </si>
  <si>
    <t>少林派</t>
    <phoneticPr fontId="1" type="noConversion"/>
  </si>
  <si>
    <t>狮相门</t>
    <phoneticPr fontId="1" type="noConversion"/>
  </si>
  <si>
    <t>金刚宗</t>
    <phoneticPr fontId="1" type="noConversion"/>
  </si>
  <si>
    <t>峨眉派</t>
    <phoneticPr fontId="1" type="noConversion"/>
  </si>
  <si>
    <t>然山派</t>
    <phoneticPr fontId="1" type="noConversion"/>
  </si>
  <si>
    <t>五仙教</t>
    <phoneticPr fontId="1" type="noConversion"/>
  </si>
  <si>
    <t>百花谷</t>
    <phoneticPr fontId="1" type="noConversion"/>
  </si>
  <si>
    <t>璇女派</t>
    <phoneticPr fontId="1" type="noConversion"/>
  </si>
  <si>
    <t>界青门</t>
    <phoneticPr fontId="1" type="noConversion"/>
  </si>
  <si>
    <t>武当派</t>
    <phoneticPr fontId="1" type="noConversion"/>
  </si>
  <si>
    <t>铸剑山庄</t>
    <phoneticPr fontId="1" type="noConversion"/>
  </si>
  <si>
    <t>伏龙坛</t>
    <phoneticPr fontId="1" type="noConversion"/>
  </si>
  <si>
    <t>元山派</t>
    <phoneticPr fontId="1" type="noConversion"/>
  </si>
  <si>
    <t>血犼教</t>
    <phoneticPr fontId="1" type="noConversion"/>
  </si>
  <si>
    <t>空桑派</t>
    <phoneticPr fontId="1" type="noConversion"/>
  </si>
  <si>
    <t>面板内力</t>
    <phoneticPr fontId="1" type="noConversion"/>
  </si>
  <si>
    <t>不要改动</t>
    <phoneticPr fontId="1" type="noConversion"/>
  </si>
  <si>
    <t>不要改动</t>
    <phoneticPr fontId="1" type="noConversion"/>
  </si>
  <si>
    <t>草稿纸</t>
    <phoneticPr fontId="1" type="noConversion"/>
  </si>
  <si>
    <t>不要改动</t>
    <phoneticPr fontId="1" type="noConversion"/>
  </si>
  <si>
    <t>最大值</t>
    <phoneticPr fontId="1" type="noConversion"/>
  </si>
  <si>
    <t>最大值位置</t>
    <phoneticPr fontId="1" type="noConversion"/>
  </si>
  <si>
    <t>四成阈值</t>
    <phoneticPr fontId="1" type="noConversion"/>
  </si>
  <si>
    <t>八成阈值</t>
    <phoneticPr fontId="1" type="noConversion"/>
  </si>
  <si>
    <t>九成阈值</t>
    <phoneticPr fontId="1" type="noConversion"/>
  </si>
  <si>
    <t>属性</t>
    <phoneticPr fontId="1" type="noConversion"/>
  </si>
  <si>
    <t>门派</t>
    <phoneticPr fontId="1" type="noConversion"/>
  </si>
  <si>
    <t>逆练效果</t>
    <phoneticPr fontId="1" type="noConversion"/>
  </si>
  <si>
    <t>金刚</t>
    <phoneticPr fontId="1" type="noConversion"/>
  </si>
  <si>
    <t>少林派</t>
    <phoneticPr fontId="1" type="noConversion"/>
  </si>
  <si>
    <t>菩提心修法</t>
    <phoneticPr fontId="1" type="noConversion"/>
  </si>
  <si>
    <t>功法名称</t>
    <phoneticPr fontId="1" type="noConversion"/>
  </si>
  <si>
    <t>正练效果</t>
    <phoneticPr fontId="1" type="noConversion"/>
  </si>
  <si>
    <t>玄阴→金刚</t>
    <phoneticPr fontId="1" type="noConversion"/>
  </si>
  <si>
    <t>紫霞→金刚</t>
    <phoneticPr fontId="1" type="noConversion"/>
  </si>
  <si>
    <t>紫霞</t>
    <phoneticPr fontId="1" type="noConversion"/>
  </si>
  <si>
    <t>玄阴</t>
    <phoneticPr fontId="1" type="noConversion"/>
  </si>
  <si>
    <t>纯阳</t>
    <phoneticPr fontId="1" type="noConversion"/>
  </si>
  <si>
    <t>归元</t>
    <phoneticPr fontId="1" type="noConversion"/>
  </si>
  <si>
    <t>莲花太玄功</t>
    <phoneticPr fontId="1" type="noConversion"/>
  </si>
  <si>
    <t>品级</t>
    <phoneticPr fontId="1" type="noConversion"/>
  </si>
  <si>
    <t>五品</t>
    <phoneticPr fontId="1" type="noConversion"/>
  </si>
  <si>
    <t>五品</t>
    <phoneticPr fontId="1" type="noConversion"/>
  </si>
  <si>
    <t>纯阳→紫霞</t>
    <phoneticPr fontId="1" type="noConversion"/>
  </si>
  <si>
    <t>金刚→紫霞</t>
    <phoneticPr fontId="1" type="noConversion"/>
  </si>
  <si>
    <t>五品</t>
    <phoneticPr fontId="1" type="noConversion"/>
  </si>
  <si>
    <t>金针伐脉功</t>
    <phoneticPr fontId="1" type="noConversion"/>
  </si>
  <si>
    <t>金刚→玄阴</t>
    <phoneticPr fontId="1" type="noConversion"/>
  </si>
  <si>
    <t>归元→玄阴</t>
    <phoneticPr fontId="1" type="noConversion"/>
  </si>
  <si>
    <t>武当派</t>
    <phoneticPr fontId="1" type="noConversion"/>
  </si>
  <si>
    <t>六品</t>
    <phoneticPr fontId="1" type="noConversion"/>
  </si>
  <si>
    <t>罗天真诀十二桩</t>
    <phoneticPr fontId="1" type="noConversion"/>
  </si>
  <si>
    <t>紫霞→纯阳</t>
    <phoneticPr fontId="1" type="noConversion"/>
  </si>
  <si>
    <t>玄阴→纯阳</t>
    <phoneticPr fontId="1" type="noConversion"/>
  </si>
  <si>
    <t>元山派</t>
    <phoneticPr fontId="1" type="noConversion"/>
  </si>
  <si>
    <t>六品</t>
    <phoneticPr fontId="1" type="noConversion"/>
  </si>
  <si>
    <t>不念心诀</t>
    <phoneticPr fontId="1" type="noConversion"/>
  </si>
  <si>
    <t>金刚→归元</t>
    <phoneticPr fontId="1" type="noConversion"/>
  </si>
  <si>
    <t>紫霞→归元</t>
    <phoneticPr fontId="1" type="noConversion"/>
  </si>
  <si>
    <t>西华真经</t>
    <phoneticPr fontId="1" type="noConversion"/>
  </si>
  <si>
    <t>四品</t>
    <phoneticPr fontId="1" type="noConversion"/>
  </si>
  <si>
    <t>大日经</t>
    <phoneticPr fontId="1" type="noConversion"/>
  </si>
  <si>
    <t>归元→金刚</t>
    <phoneticPr fontId="1" type="noConversion"/>
  </si>
  <si>
    <t>纯阳→金刚</t>
    <phoneticPr fontId="1" type="noConversion"/>
  </si>
  <si>
    <t>青仙法</t>
    <phoneticPr fontId="1" type="noConversion"/>
  </si>
  <si>
    <t>玄阴→紫霞</t>
    <phoneticPr fontId="1" type="noConversion"/>
  </si>
  <si>
    <t>归元→紫霞</t>
    <phoneticPr fontId="1" type="noConversion"/>
  </si>
  <si>
    <t>紫霞→玄阴</t>
    <phoneticPr fontId="1" type="noConversion"/>
  </si>
  <si>
    <t>纯阳→玄阴</t>
    <phoneticPr fontId="1" type="noConversion"/>
  </si>
  <si>
    <t>伏龙坛</t>
    <phoneticPr fontId="1" type="noConversion"/>
  </si>
  <si>
    <t>狂龙吞象功</t>
    <phoneticPr fontId="1" type="noConversion"/>
  </si>
  <si>
    <t>金刚→纯阳</t>
    <phoneticPr fontId="1" type="noConversion"/>
  </si>
  <si>
    <t>归元→纯阳</t>
    <phoneticPr fontId="1" type="noConversion"/>
  </si>
  <si>
    <t>血犼教</t>
    <phoneticPr fontId="1" type="noConversion"/>
  </si>
  <si>
    <t>四品</t>
    <phoneticPr fontId="1" type="noConversion"/>
  </si>
  <si>
    <t>五阴大法</t>
    <phoneticPr fontId="1" type="noConversion"/>
  </si>
  <si>
    <t>纯阳→归元</t>
    <phoneticPr fontId="1" type="noConversion"/>
  </si>
  <si>
    <t>玄阴→归元</t>
    <phoneticPr fontId="1" type="noConversion"/>
  </si>
  <si>
    <t>主属性A</t>
    <phoneticPr fontId="1" type="noConversion"/>
  </si>
  <si>
    <t>B</t>
    <phoneticPr fontId="1" type="noConversion"/>
  </si>
  <si>
    <t>C</t>
    <phoneticPr fontId="1" type="noConversion"/>
  </si>
  <si>
    <t>D</t>
    <phoneticPr fontId="1" type="noConversion"/>
  </si>
  <si>
    <t>E</t>
    <phoneticPr fontId="1" type="noConversion"/>
  </si>
  <si>
    <t>flag:混元一气</t>
    <phoneticPr fontId="1" type="noConversion"/>
  </si>
  <si>
    <t>金刚</t>
    <phoneticPr fontId="1" type="noConversion"/>
  </si>
  <si>
    <t>玄阴</t>
    <phoneticPr fontId="1" type="noConversion"/>
  </si>
  <si>
    <t>紫霞</t>
    <phoneticPr fontId="1" type="noConversion"/>
  </si>
  <si>
    <t>纯阳</t>
    <phoneticPr fontId="1" type="noConversion"/>
  </si>
  <si>
    <t>归元</t>
    <phoneticPr fontId="1" type="noConversion"/>
  </si>
  <si>
    <t>混元</t>
    <phoneticPr fontId="1" type="noConversion"/>
  </si>
  <si>
    <t>flag:天人一体</t>
    <phoneticPr fontId="1" type="noConversion"/>
  </si>
  <si>
    <t>flag:A</t>
    <phoneticPr fontId="1" type="noConversion"/>
  </si>
  <si>
    <t>flag:AD</t>
    <phoneticPr fontId="1" type="noConversion"/>
  </si>
  <si>
    <t>flag:DA</t>
    <phoneticPr fontId="1" type="noConversion"/>
  </si>
  <si>
    <t>flag:AB-</t>
    <phoneticPr fontId="1" type="noConversion"/>
  </si>
  <si>
    <t>flag:AB+</t>
    <phoneticPr fontId="1" type="noConversion"/>
  </si>
  <si>
    <t>flag:AE-</t>
    <phoneticPr fontId="1" type="noConversion"/>
  </si>
  <si>
    <t>flag:AE+</t>
    <phoneticPr fontId="1" type="noConversion"/>
  </si>
  <si>
    <t>最高属性</t>
    <phoneticPr fontId="1" type="noConversion"/>
  </si>
  <si>
    <t>对比条件</t>
    <phoneticPr fontId="1" type="noConversion"/>
  </si>
  <si>
    <t>内力性质</t>
    <phoneticPr fontId="1" type="noConversion"/>
  </si>
  <si>
    <t>威力提高</t>
    <phoneticPr fontId="1" type="noConversion"/>
  </si>
  <si>
    <t>威力降低</t>
    <phoneticPr fontId="1" type="noConversion"/>
  </si>
  <si>
    <t>普通紊乱内伤</t>
    <phoneticPr fontId="1" type="noConversion"/>
  </si>
  <si>
    <t>严重紊乱内伤</t>
    <phoneticPr fontId="1" type="noConversion"/>
  </si>
  <si>
    <t>四系不超金刚的40%</t>
    <phoneticPr fontId="1" type="noConversion"/>
  </si>
  <si>
    <t>金刚·金刚伏魔</t>
    <phoneticPr fontId="1" type="noConversion"/>
  </si>
  <si>
    <t>金刚+30%</t>
    <phoneticPr fontId="1" type="noConversion"/>
  </si>
  <si>
    <t>紫霞-30%</t>
    <phoneticPr fontId="1" type="noConversion"/>
  </si>
  <si>
    <t>纯阳超过金刚的40%</t>
    <phoneticPr fontId="1" type="noConversion"/>
  </si>
  <si>
    <t>纯阳·火熄则亡</t>
    <phoneticPr fontId="1" type="noConversion"/>
  </si>
  <si>
    <t>纯阳-30%</t>
    <phoneticPr fontId="1" type="noConversion"/>
  </si>
  <si>
    <t>纯阳</t>
    <phoneticPr fontId="1" type="noConversion"/>
  </si>
  <si>
    <t>纯阳超过金刚的80%</t>
    <phoneticPr fontId="1" type="noConversion"/>
  </si>
  <si>
    <t>纯阳·销熔则解</t>
    <phoneticPr fontId="1" type="noConversion"/>
  </si>
  <si>
    <t>金刚-20%</t>
    <phoneticPr fontId="1" type="noConversion"/>
  </si>
  <si>
    <t>金刚-20%</t>
    <phoneticPr fontId="1" type="noConversion"/>
  </si>
  <si>
    <t>金刚</t>
    <phoneticPr fontId="1" type="noConversion"/>
  </si>
  <si>
    <t>玄阴超过金刚的40%</t>
    <phoneticPr fontId="1" type="noConversion"/>
  </si>
  <si>
    <t>金刚·锉锋则强</t>
    <phoneticPr fontId="1" type="noConversion"/>
  </si>
  <si>
    <t>金刚+20%</t>
    <phoneticPr fontId="1" type="noConversion"/>
  </si>
  <si>
    <t>紫霞-20%</t>
    <phoneticPr fontId="1" type="noConversion"/>
  </si>
  <si>
    <t>玄阴超过金刚的80%</t>
    <phoneticPr fontId="1" type="noConversion"/>
  </si>
  <si>
    <t>金刚·金沉则活</t>
    <phoneticPr fontId="1" type="noConversion"/>
  </si>
  <si>
    <t>金刚/玄阴+20%</t>
    <phoneticPr fontId="1" type="noConversion"/>
  </si>
  <si>
    <t>紫霞/纯阳-20%</t>
    <phoneticPr fontId="1" type="noConversion"/>
  </si>
  <si>
    <t>紫霞超过金刚的40%</t>
    <phoneticPr fontId="1" type="noConversion"/>
  </si>
  <si>
    <t>金刚·砍折则断</t>
    <phoneticPr fontId="1" type="noConversion"/>
  </si>
  <si>
    <t>紫霞</t>
    <phoneticPr fontId="1" type="noConversion"/>
  </si>
  <si>
    <t>紫霞超过金刚的80%</t>
    <phoneticPr fontId="1" type="noConversion"/>
  </si>
  <si>
    <t>金刚·金缺则弱</t>
    <phoneticPr fontId="1" type="noConversion"/>
  </si>
  <si>
    <t>金刚·金缺则弱</t>
    <phoneticPr fontId="1" type="noConversion"/>
  </si>
  <si>
    <t>金刚-30%</t>
    <phoneticPr fontId="1" type="noConversion"/>
  </si>
  <si>
    <t>归元超过金刚的40%</t>
    <phoneticPr fontId="1" type="noConversion"/>
  </si>
  <si>
    <t>金刚·藏土则贵</t>
    <phoneticPr fontId="1" type="noConversion"/>
  </si>
  <si>
    <t>归元超过金刚的80%</t>
    <phoneticPr fontId="1" type="noConversion"/>
  </si>
  <si>
    <t>金刚·土多则衍</t>
    <phoneticPr fontId="1" type="noConversion"/>
  </si>
  <si>
    <t>金刚/归元+20%</t>
    <phoneticPr fontId="1" type="noConversion"/>
  </si>
  <si>
    <t>紫霞/玄阴-20%</t>
    <phoneticPr fontId="1" type="noConversion"/>
  </si>
  <si>
    <t>四系不超玄阴的40%</t>
    <phoneticPr fontId="1" type="noConversion"/>
  </si>
  <si>
    <t>玄阴·玄阴冰寒</t>
    <phoneticPr fontId="1" type="noConversion"/>
  </si>
  <si>
    <t>玄阴+30%</t>
    <phoneticPr fontId="1" type="noConversion"/>
  </si>
  <si>
    <t>归元超过玄阴的40%</t>
    <phoneticPr fontId="1" type="noConversion"/>
  </si>
  <si>
    <t>归元·土流则散</t>
    <phoneticPr fontId="1" type="noConversion"/>
  </si>
  <si>
    <t>归元-30%</t>
    <phoneticPr fontId="1" type="noConversion"/>
  </si>
  <si>
    <t>归元超过玄阴的80%</t>
    <phoneticPr fontId="1" type="noConversion"/>
  </si>
  <si>
    <t>归元·淤塞则败</t>
    <phoneticPr fontId="1" type="noConversion"/>
  </si>
  <si>
    <t>归元·淤塞则败</t>
    <phoneticPr fontId="1" type="noConversion"/>
  </si>
  <si>
    <t>玄阴-20%</t>
    <phoneticPr fontId="1" type="noConversion"/>
  </si>
  <si>
    <t>玄阴-20%</t>
    <phoneticPr fontId="1" type="noConversion"/>
  </si>
  <si>
    <t>紫霞超过玄阴的40%</t>
    <phoneticPr fontId="1" type="noConversion"/>
  </si>
  <si>
    <t>玄阴·泄势则通</t>
    <phoneticPr fontId="1" type="noConversion"/>
  </si>
  <si>
    <t>玄阴+20%</t>
    <phoneticPr fontId="1" type="noConversion"/>
  </si>
  <si>
    <t>纯阳-20%</t>
    <phoneticPr fontId="1" type="noConversion"/>
  </si>
  <si>
    <t>纯阳</t>
    <phoneticPr fontId="1" type="noConversion"/>
  </si>
  <si>
    <t>紫霞超过玄阴的80%</t>
    <phoneticPr fontId="1" type="noConversion"/>
  </si>
  <si>
    <t>玄阴·水缩则活</t>
    <phoneticPr fontId="1" type="noConversion"/>
  </si>
  <si>
    <t>玄阴/紫霞+20%</t>
    <phoneticPr fontId="1" type="noConversion"/>
  </si>
  <si>
    <t>纯阳/归元-20%</t>
    <phoneticPr fontId="1" type="noConversion"/>
  </si>
  <si>
    <t>纯阳超过玄阴的40%</t>
    <phoneticPr fontId="1" type="noConversion"/>
  </si>
  <si>
    <t>玄阴·熄灭则无</t>
    <phoneticPr fontId="1" type="noConversion"/>
  </si>
  <si>
    <t>纯阳-20%</t>
    <phoneticPr fontId="1" type="noConversion"/>
  </si>
  <si>
    <t>纯阳超过玄阴的80%</t>
    <phoneticPr fontId="1" type="noConversion"/>
  </si>
  <si>
    <t>玄阴·水干则消</t>
    <phoneticPr fontId="1" type="noConversion"/>
  </si>
  <si>
    <t>玄阴-30%</t>
    <phoneticPr fontId="1" type="noConversion"/>
  </si>
  <si>
    <t>金刚超过玄阴的40%</t>
    <phoneticPr fontId="1" type="noConversion"/>
  </si>
  <si>
    <t>玄阴·遇金则凝</t>
    <phoneticPr fontId="1" type="noConversion"/>
  </si>
  <si>
    <t>金刚超过玄阴的80%</t>
    <phoneticPr fontId="1" type="noConversion"/>
  </si>
  <si>
    <t>玄阴·金多则积</t>
    <phoneticPr fontId="1" type="noConversion"/>
  </si>
  <si>
    <t>玄阴/金刚+20%</t>
    <phoneticPr fontId="1" type="noConversion"/>
  </si>
  <si>
    <t>纯阳/紫霞-20%</t>
    <phoneticPr fontId="1" type="noConversion"/>
  </si>
  <si>
    <t>四系不超紫霞的40%</t>
    <phoneticPr fontId="1" type="noConversion"/>
  </si>
  <si>
    <t>紫霞·紫气东来</t>
    <phoneticPr fontId="1" type="noConversion"/>
  </si>
  <si>
    <t>紫霞+30%</t>
    <phoneticPr fontId="1" type="noConversion"/>
  </si>
  <si>
    <t>归元-30%</t>
    <phoneticPr fontId="1" type="noConversion"/>
  </si>
  <si>
    <t>金刚超过紫霞的40%</t>
    <phoneticPr fontId="1" type="noConversion"/>
  </si>
  <si>
    <t>金刚-30%</t>
    <phoneticPr fontId="1" type="noConversion"/>
  </si>
  <si>
    <t>金刚超过紫霞的80%</t>
    <phoneticPr fontId="1" type="noConversion"/>
  </si>
  <si>
    <t>紫霞-20%</t>
    <phoneticPr fontId="1" type="noConversion"/>
  </si>
  <si>
    <t>纯阳超过紫霞的40%</t>
    <phoneticPr fontId="1" type="noConversion"/>
  </si>
  <si>
    <t>紫霞·化顽则用</t>
    <phoneticPr fontId="1" type="noConversion"/>
  </si>
  <si>
    <t>紫霞+20%</t>
    <phoneticPr fontId="1" type="noConversion"/>
  </si>
  <si>
    <t>归元-20%</t>
    <phoneticPr fontId="1" type="noConversion"/>
  </si>
  <si>
    <t>归元-20%</t>
    <phoneticPr fontId="1" type="noConversion"/>
  </si>
  <si>
    <t>纯阳超过紫霞的80%</t>
    <phoneticPr fontId="1" type="noConversion"/>
  </si>
  <si>
    <t>紫霞·木焚则烈</t>
    <phoneticPr fontId="1" type="noConversion"/>
  </si>
  <si>
    <t>紫霞/纯阳+20%</t>
    <phoneticPr fontId="1" type="noConversion"/>
  </si>
  <si>
    <t>归元/金刚-20%</t>
    <phoneticPr fontId="1" type="noConversion"/>
  </si>
  <si>
    <t>归元超过紫霞的40%</t>
    <phoneticPr fontId="1" type="noConversion"/>
  </si>
  <si>
    <t>紫霞·倾陷则伤</t>
    <phoneticPr fontId="1" type="noConversion"/>
  </si>
  <si>
    <t>归元</t>
    <phoneticPr fontId="1" type="noConversion"/>
  </si>
  <si>
    <t>归元超过紫霞的80%</t>
    <phoneticPr fontId="1" type="noConversion"/>
  </si>
  <si>
    <t>紫霞·木折则损</t>
    <phoneticPr fontId="1" type="noConversion"/>
  </si>
  <si>
    <t>玄阴超过紫霞的40%</t>
    <phoneticPr fontId="1" type="noConversion"/>
  </si>
  <si>
    <t>紫霞·细润则长</t>
    <phoneticPr fontId="1" type="noConversion"/>
  </si>
  <si>
    <t>玄阴超过紫霞的80%</t>
    <phoneticPr fontId="1" type="noConversion"/>
  </si>
  <si>
    <t>紫霞·水活则聚</t>
    <phoneticPr fontId="1" type="noConversion"/>
  </si>
  <si>
    <t>紫霞/玄阴+20%</t>
    <phoneticPr fontId="1" type="noConversion"/>
  </si>
  <si>
    <t>归元/纯阳-20%</t>
    <phoneticPr fontId="1" type="noConversion"/>
  </si>
  <si>
    <t>四系不超纯阳的40%</t>
    <phoneticPr fontId="1" type="noConversion"/>
  </si>
  <si>
    <t>纯阳·纯阳炽火</t>
    <phoneticPr fontId="1" type="noConversion"/>
  </si>
  <si>
    <t>纯阳+30%</t>
    <phoneticPr fontId="1" type="noConversion"/>
  </si>
  <si>
    <t>玄阴超过纯阳的40%</t>
    <phoneticPr fontId="1" type="noConversion"/>
  </si>
  <si>
    <t>玄阴·水干则消</t>
    <phoneticPr fontId="1" type="noConversion"/>
  </si>
  <si>
    <t>玄阴超过纯阳的80%</t>
    <phoneticPr fontId="1" type="noConversion"/>
  </si>
  <si>
    <t>归元超过纯阳的40%</t>
    <phoneticPr fontId="1" type="noConversion"/>
  </si>
  <si>
    <t>纯阳·止焰则明</t>
    <phoneticPr fontId="1" type="noConversion"/>
  </si>
  <si>
    <t>纯阳+20%</t>
    <phoneticPr fontId="1" type="noConversion"/>
  </si>
  <si>
    <t>归元超过纯阳的80%</t>
    <phoneticPr fontId="1" type="noConversion"/>
  </si>
  <si>
    <t>纯阳·火晦则寿</t>
    <phoneticPr fontId="1" type="noConversion"/>
  </si>
  <si>
    <t>纯阳/归元+20%</t>
    <phoneticPr fontId="1" type="noConversion"/>
  </si>
  <si>
    <t>金刚/玄阴-20%</t>
    <phoneticPr fontId="1" type="noConversion"/>
  </si>
  <si>
    <t>金刚超过纯阳的40%</t>
    <phoneticPr fontId="1" type="noConversion"/>
  </si>
  <si>
    <t>金刚超过纯阳的80%</t>
    <phoneticPr fontId="1" type="noConversion"/>
  </si>
  <si>
    <t>纯阳·熄灭则无</t>
    <phoneticPr fontId="1" type="noConversion"/>
  </si>
  <si>
    <t>紫霞超过纯阳的40%</t>
    <phoneticPr fontId="1" type="noConversion"/>
  </si>
  <si>
    <t>纯阳·添木则燎</t>
    <phoneticPr fontId="1" type="noConversion"/>
  </si>
  <si>
    <t>紫霞超过纯阳的80%</t>
    <phoneticPr fontId="1" type="noConversion"/>
  </si>
  <si>
    <t>纯阳·木多则烈</t>
    <phoneticPr fontId="1" type="noConversion"/>
  </si>
  <si>
    <t>纯阳/紫霞+20%</t>
    <phoneticPr fontId="1" type="noConversion"/>
  </si>
  <si>
    <t>金刚/归元-20%</t>
    <phoneticPr fontId="1" type="noConversion"/>
  </si>
  <si>
    <t>四系不超归元的40%</t>
    <phoneticPr fontId="1" type="noConversion"/>
  </si>
  <si>
    <t>归元·归元化蕴</t>
    <phoneticPr fontId="1" type="noConversion"/>
  </si>
  <si>
    <t>归元+30%</t>
    <phoneticPr fontId="1" type="noConversion"/>
  </si>
  <si>
    <t>紫霞超过归元的40%</t>
    <phoneticPr fontId="1" type="noConversion"/>
  </si>
  <si>
    <t>紫霞-30%</t>
    <phoneticPr fontId="1" type="noConversion"/>
  </si>
  <si>
    <t>紫霞超过归元的80%</t>
    <phoneticPr fontId="1" type="noConversion"/>
  </si>
  <si>
    <t>金刚超过归元的40%</t>
    <phoneticPr fontId="1" type="noConversion"/>
  </si>
  <si>
    <t>归元·制壅则开</t>
    <phoneticPr fontId="1" type="noConversion"/>
  </si>
  <si>
    <t>归元+20%</t>
    <phoneticPr fontId="1" type="noConversion"/>
  </si>
  <si>
    <t>玄阴</t>
    <phoneticPr fontId="1" type="noConversion"/>
  </si>
  <si>
    <t>金刚超过归元的80%</t>
    <phoneticPr fontId="1" type="noConversion"/>
  </si>
  <si>
    <t>归元·土变则坚</t>
    <phoneticPr fontId="1" type="noConversion"/>
  </si>
  <si>
    <t>归元/金刚+20%</t>
    <phoneticPr fontId="1" type="noConversion"/>
  </si>
  <si>
    <t>玄阴/紫霞-20%</t>
    <phoneticPr fontId="1" type="noConversion"/>
  </si>
  <si>
    <t>玄阴超过归元的40%</t>
    <phoneticPr fontId="1" type="noConversion"/>
  </si>
  <si>
    <t>玄阴超过归元的80%</t>
    <phoneticPr fontId="1" type="noConversion"/>
  </si>
  <si>
    <t>归元·土流则散</t>
    <phoneticPr fontId="1" type="noConversion"/>
  </si>
  <si>
    <t>纯阳超过归元的40%</t>
    <phoneticPr fontId="1" type="noConversion"/>
  </si>
  <si>
    <t>归元·火炙则结</t>
    <phoneticPr fontId="1" type="noConversion"/>
  </si>
  <si>
    <t>归元+20%</t>
    <phoneticPr fontId="1" type="noConversion"/>
  </si>
  <si>
    <t>纯阳超过归元的80%</t>
    <phoneticPr fontId="1" type="noConversion"/>
  </si>
  <si>
    <t>归元·火尽则生</t>
    <phoneticPr fontId="1" type="noConversion"/>
  </si>
  <si>
    <t>归元/纯阳+20%</t>
    <phoneticPr fontId="1" type="noConversion"/>
  </si>
  <si>
    <t>玄阴/金刚-20%</t>
    <phoneticPr fontId="1" type="noConversion"/>
  </si>
  <si>
    <t>所有内力&lt;100</t>
    <phoneticPr fontId="1" type="noConversion"/>
  </si>
  <si>
    <t>混元·本元化生</t>
    <phoneticPr fontId="1" type="noConversion"/>
  </si>
  <si>
    <t>所有内力&gt;100，差10%内</t>
    <phoneticPr fontId="1" type="noConversion"/>
  </si>
  <si>
    <t>混元·天人一体</t>
    <phoneticPr fontId="1" type="noConversion"/>
  </si>
  <si>
    <t>全属性+20%</t>
    <phoneticPr fontId="1" type="noConversion"/>
  </si>
  <si>
    <t>内力类型（行）</t>
    <phoneticPr fontId="1" type="noConversion"/>
  </si>
  <si>
    <t>普通紊乱</t>
    <phoneticPr fontId="1" type="noConversion"/>
  </si>
  <si>
    <t>严重紊乱</t>
    <phoneticPr fontId="1" type="noConversion"/>
  </si>
  <si>
    <t>flag:AC</t>
    <phoneticPr fontId="1" type="noConversion"/>
  </si>
  <si>
    <t>flag:CA</t>
    <phoneticPr fontId="1" type="noConversion"/>
  </si>
  <si>
    <t>计算结果</t>
    <phoneticPr fontId="1" type="noConversion"/>
  </si>
  <si>
    <t>不要改动</t>
    <phoneticPr fontId="1" type="noConversion"/>
  </si>
  <si>
    <t>注意：使用的请填1，本计算器仅支持使用一个转换内功</t>
    <phoneticPr fontId="1" type="noConversion"/>
  </si>
  <si>
    <t>使用正练</t>
    <phoneticPr fontId="1" type="noConversion"/>
  </si>
  <si>
    <t>使用逆练</t>
    <phoneticPr fontId="1" type="noConversion"/>
  </si>
  <si>
    <t>↓这三个表格千万不要改动</t>
    <phoneticPr fontId="1" type="noConversion"/>
  </si>
  <si>
    <t>总内力：</t>
    <phoneticPr fontId="1" type="noConversion"/>
  </si>
  <si>
    <t>↑表格内请填写各个内功的修习程度（可为小数，范围0-1）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</si>
</sst>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charset val="134"/>
      <scheme val="minor"/>
    </font>
    <font>
      <sz val="9"/>
      <name val="Calibri"/>
      <family val="2"/>
      <charset val="134"/>
      <scheme val="minor"/>
    </font>
    <font>
      <sz val="11"/>
      <name val="Calibri"/>
      <family val="2"/>
      <charset val="134"/>
      <scheme val="minor"/>
    </font>
    <font>
      <b/>
      <sz val="11"/>
      <color theme="1"/>
      <name val="Calibri"/>
      <family val="3"/>
      <charset val="134"/>
      <scheme val="minor"/>
    </font>
    <font>
      <b/>
      <sz val="11"/>
      <color theme="0"/>
      <name val="Calibri"/>
      <family val="3"/>
      <charset val="134"/>
      <scheme val="minor"/>
    </font>
    <font>
      <b/>
      <sz val="11"/>
      <name val="Calibri"/>
      <family val="3"/>
      <charset val="134"/>
      <scheme val="minor"/>
    </font>
    <font>
      <b/>
      <sz val="11"/>
      <color rgb="FFFF0000"/>
      <name val="Calibri"/>
      <family val="3"/>
      <charset val="134"/>
      <scheme val="minor"/>
    </font>
  </fonts>
  <fills count="1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791D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ck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FF0000"/>
      </bottom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thick">
        <color rgb="FFFF0000"/>
      </bottom>
      <diagonal/>
    </border>
    <border>
      <left style="thick">
        <color rgb="FFFF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rgb="FFFF0000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9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7" borderId="0" xfId="0" applyFill="1">
      <alignment vertical="center"/>
    </xf>
    <xf numFmtId="0" fontId="0" fillId="3" borderId="1" xfId="0" applyFill="1" applyBorder="1">
      <alignment vertical="center"/>
    </xf>
    <xf numFmtId="0" fontId="0" fillId="2" borderId="1" xfId="0" applyFill="1" applyBorder="1">
      <alignment vertical="center"/>
    </xf>
    <xf numFmtId="0" fontId="0" fillId="5" borderId="1" xfId="0" applyFill="1" applyBorder="1">
      <alignment vertical="center"/>
    </xf>
    <xf numFmtId="0" fontId="0" fillId="0" borderId="1" xfId="0" applyBorder="1">
      <alignment vertical="center"/>
    </xf>
    <xf numFmtId="0" fontId="0" fillId="4" borderId="1" xfId="0" applyFill="1" applyBorder="1">
      <alignment vertical="center"/>
    </xf>
    <xf numFmtId="0" fontId="0" fillId="8" borderId="1" xfId="0" applyFill="1" applyBorder="1">
      <alignment vertical="center"/>
    </xf>
    <xf numFmtId="0" fontId="0" fillId="6" borderId="1" xfId="0" applyFill="1" applyBorder="1">
      <alignment vertical="center"/>
    </xf>
    <xf numFmtId="0" fontId="0" fillId="7" borderId="1" xfId="0" applyFill="1" applyBorder="1">
      <alignment vertical="center"/>
    </xf>
    <xf numFmtId="0" fontId="0" fillId="9" borderId="1" xfId="0" applyFill="1" applyBorder="1">
      <alignment vertical="center"/>
    </xf>
    <xf numFmtId="0" fontId="2" fillId="9" borderId="1" xfId="0" applyFont="1" applyFill="1" applyBorder="1">
      <alignment vertical="center"/>
    </xf>
    <xf numFmtId="0" fontId="0" fillId="3" borderId="0" xfId="0" applyFill="1">
      <alignment vertical="center"/>
    </xf>
    <xf numFmtId="0" fontId="3" fillId="0" borderId="1" xfId="0" applyFont="1" applyBorder="1" applyAlignment="1">
      <alignment horizontal="center" vertical="center"/>
    </xf>
    <xf numFmtId="0" fontId="3" fillId="10" borderId="1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/>
    </xf>
    <xf numFmtId="0" fontId="3" fillId="11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10" borderId="1" xfId="0" applyFill="1" applyBorder="1" applyAlignment="1">
      <alignment horizontal="center" vertical="center"/>
    </xf>
    <xf numFmtId="0" fontId="0" fillId="12" borderId="1" xfId="0" applyFill="1" applyBorder="1" applyAlignment="1">
      <alignment horizontal="center" vertical="center"/>
    </xf>
    <xf numFmtId="0" fontId="0" fillId="13" borderId="1" xfId="0" applyFill="1" applyBorder="1" applyAlignment="1">
      <alignment horizontal="center" vertical="center"/>
    </xf>
    <xf numFmtId="0" fontId="0" fillId="11" borderId="1" xfId="0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0" fillId="3" borderId="2" xfId="0" applyFill="1" applyBorder="1">
      <alignment vertical="center"/>
    </xf>
    <xf numFmtId="0" fontId="0" fillId="0" borderId="2" xfId="0" applyBorder="1">
      <alignment vertical="center"/>
    </xf>
    <xf numFmtId="0" fontId="0" fillId="2" borderId="2" xfId="0" applyFill="1" applyBorder="1">
      <alignment vertical="center"/>
    </xf>
    <xf numFmtId="0" fontId="0" fillId="5" borderId="2" xfId="0" applyFill="1" applyBorder="1">
      <alignment vertical="center"/>
    </xf>
    <xf numFmtId="0" fontId="0" fillId="8" borderId="2" xfId="0" applyFill="1" applyBorder="1">
      <alignment vertical="center"/>
    </xf>
    <xf numFmtId="0" fontId="0" fillId="0" borderId="3" xfId="0" applyBorder="1">
      <alignment vertical="center"/>
    </xf>
    <xf numFmtId="0" fontId="2" fillId="2" borderId="3" xfId="0" applyFont="1" applyFill="1" applyBorder="1">
      <alignment vertical="center"/>
    </xf>
    <xf numFmtId="0" fontId="0" fillId="2" borderId="3" xfId="0" applyFill="1" applyBorder="1">
      <alignment vertical="center"/>
    </xf>
    <xf numFmtId="0" fontId="0" fillId="15" borderId="0" xfId="0" applyFill="1">
      <alignment vertical="center"/>
    </xf>
    <xf numFmtId="0" fontId="0" fillId="15" borderId="0" xfId="0" applyFill="1" applyAlignment="1">
      <alignment horizontal="center" vertical="center"/>
    </xf>
    <xf numFmtId="0" fontId="0" fillId="16" borderId="0" xfId="0" applyFill="1">
      <alignment vertical="center"/>
    </xf>
    <xf numFmtId="0" fontId="3" fillId="16" borderId="1" xfId="0" applyFont="1" applyFill="1" applyBorder="1" applyAlignment="1">
      <alignment horizontal="center" vertical="center"/>
    </xf>
    <xf numFmtId="0" fontId="3" fillId="16" borderId="5" xfId="0" applyFont="1" applyFill="1" applyBorder="1" applyAlignment="1">
      <alignment horizontal="center" vertical="center"/>
    </xf>
    <xf numFmtId="0" fontId="3" fillId="16" borderId="6" xfId="0" applyFont="1" applyFill="1" applyBorder="1" applyAlignment="1">
      <alignment horizontal="center" vertical="center"/>
    </xf>
    <xf numFmtId="0" fontId="3" fillId="16" borderId="7" xfId="0" applyFont="1" applyFill="1" applyBorder="1">
      <alignment vertical="center"/>
    </xf>
    <xf numFmtId="0" fontId="3" fillId="16" borderId="8" xfId="0" applyFont="1" applyFill="1" applyBorder="1">
      <alignment vertical="center"/>
    </xf>
    <xf numFmtId="0" fontId="3" fillId="16" borderId="9" xfId="0" applyFont="1" applyFill="1" applyBorder="1">
      <alignment vertical="center"/>
    </xf>
    <xf numFmtId="0" fontId="6" fillId="16" borderId="10" xfId="0" applyFont="1" applyFill="1" applyBorder="1">
      <alignment vertical="center"/>
    </xf>
    <xf numFmtId="0" fontId="6" fillId="16" borderId="3" xfId="0" applyFont="1" applyFill="1" applyBorder="1">
      <alignment vertical="center"/>
    </xf>
    <xf numFmtId="0" fontId="3" fillId="16" borderId="3" xfId="0" applyFont="1" applyFill="1" applyBorder="1">
      <alignment vertical="center"/>
    </xf>
    <xf numFmtId="0" fontId="3" fillId="16" borderId="11" xfId="0" applyFont="1" applyFill="1" applyBorder="1">
      <alignment vertical="center"/>
    </xf>
    <xf numFmtId="0" fontId="3" fillId="0" borderId="0" xfId="0" applyFont="1">
      <alignment vertical="center"/>
    </xf>
    <xf numFmtId="0" fontId="5" fillId="0" borderId="0" xfId="0" applyFont="1" applyFill="1">
      <alignment vertical="center"/>
    </xf>
    <xf numFmtId="0" fontId="3" fillId="11" borderId="2" xfId="0" applyFont="1" applyFill="1" applyBorder="1" applyAlignment="1">
      <alignment horizontal="center" vertical="center"/>
    </xf>
    <xf numFmtId="0" fontId="3" fillId="11" borderId="3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14" borderId="2" xfId="0" applyFont="1" applyFill="1" applyBorder="1" applyAlignment="1">
      <alignment horizontal="center" vertical="center"/>
    </xf>
    <xf numFmtId="0" fontId="3" fillId="10" borderId="1" xfId="0" applyFont="1" applyFill="1" applyBorder="1" applyAlignment="1">
      <alignment horizontal="center" vertical="center"/>
    </xf>
    <xf numFmtId="0" fontId="6" fillId="17" borderId="0" xfId="0" applyFont="1" applyFill="1" applyBorder="1" applyAlignment="1">
      <alignment horizontal="center" vertical="center"/>
    </xf>
    <xf numFmtId="0" fontId="4" fillId="17" borderId="0" xfId="0" applyFont="1" applyFill="1" applyBorder="1" applyAlignment="1">
      <alignment horizontal="center" vertical="center"/>
    </xf>
    <xf numFmtId="0" fontId="3" fillId="9" borderId="2" xfId="0" applyFont="1" applyFill="1" applyBorder="1" applyAlignment="1">
      <alignment horizontal="center" vertical="center"/>
    </xf>
    <xf numFmtId="0" fontId="3" fillId="9" borderId="3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0" fillId="10" borderId="1" xfId="0" applyFill="1" applyBorder="1" applyAlignment="1">
      <alignment horizontal="center" vertical="center"/>
    </xf>
    <xf numFmtId="0" fontId="0" fillId="12" borderId="1" xfId="0" applyFill="1" applyBorder="1" applyAlignment="1">
      <alignment horizontal="center" vertical="center"/>
    </xf>
    <xf numFmtId="0" fontId="0" fillId="13" borderId="1" xfId="0" applyFill="1" applyBorder="1" applyAlignment="1">
      <alignment horizontal="center" vertical="center"/>
    </xf>
    <xf numFmtId="0" fontId="0" fillId="11" borderId="1" xfId="0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143C8"/>
      <color rgb="FFF791D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46"/>
  <sheetViews>
    <sheetView tabSelected="1" zoomScaleNormal="100" workbookViewId="0">
      <selection activeCell="L25" sqref="L25"/>
    </sheetView>
  </sheetViews>
  <sheetFormatPr defaultRowHeight="15"/>
  <cols>
    <col min="1" max="1" width="13.7109375" customWidth="1"/>
    <col min="9" max="9" width="14.5703125" bestFit="1" customWidth="1"/>
    <col min="10" max="10" width="15.140625" bestFit="1" customWidth="1"/>
    <col min="11" max="11" width="14.85546875" bestFit="1" customWidth="1"/>
    <col min="12" max="12" width="16.140625" bestFit="1" customWidth="1"/>
    <col min="13" max="14" width="11.5703125" bestFit="1" customWidth="1"/>
  </cols>
  <sheetData>
    <row r="1" spans="1:21" ht="36.6" customHeight="1">
      <c r="B1" t="s">
        <v>11</v>
      </c>
      <c r="C1" t="s">
        <v>12</v>
      </c>
      <c r="D1" t="s">
        <v>13</v>
      </c>
      <c r="E1" t="s">
        <v>14</v>
      </c>
      <c r="F1" t="s">
        <v>15</v>
      </c>
      <c r="G1" t="s">
        <v>16</v>
      </c>
      <c r="H1" t="s">
        <v>17</v>
      </c>
      <c r="I1" t="s">
        <v>18</v>
      </c>
      <c r="J1" t="s">
        <v>19</v>
      </c>
      <c r="K1" t="s">
        <v>20</v>
      </c>
      <c r="L1" t="s">
        <v>21</v>
      </c>
      <c r="M1" t="s">
        <v>22</v>
      </c>
      <c r="N1" t="s">
        <v>23</v>
      </c>
      <c r="O1" t="s">
        <v>25</v>
      </c>
      <c r="P1" t="s">
        <v>24</v>
      </c>
      <c r="Q1" t="s">
        <v>0</v>
      </c>
    </row>
    <row r="2" spans="1:21">
      <c r="A2" s="50" t="s">
        <v>2</v>
      </c>
      <c r="B2" s="3">
        <v>1</v>
      </c>
      <c r="C2" s="3">
        <v>1</v>
      </c>
      <c r="D2" s="4">
        <v>1</v>
      </c>
      <c r="E2" s="11">
        <v>1</v>
      </c>
      <c r="F2" s="3">
        <v>1</v>
      </c>
      <c r="G2" s="11">
        <v>1</v>
      </c>
      <c r="H2" s="5">
        <v>1</v>
      </c>
      <c r="I2" s="5">
        <v>1</v>
      </c>
      <c r="J2" s="5">
        <v>1</v>
      </c>
      <c r="K2" s="3">
        <v>1</v>
      </c>
      <c r="L2" s="7">
        <v>0</v>
      </c>
      <c r="M2" s="7">
        <v>0</v>
      </c>
      <c r="N2" s="8">
        <v>0</v>
      </c>
      <c r="O2" s="3">
        <v>1</v>
      </c>
      <c r="P2" s="8">
        <v>0.5</v>
      </c>
      <c r="Q2" s="2">
        <v>1</v>
      </c>
      <c r="R2" s="1"/>
    </row>
    <row r="3" spans="1:21">
      <c r="A3" s="49" t="s">
        <v>3</v>
      </c>
      <c r="B3" s="4">
        <v>1</v>
      </c>
      <c r="C3" s="4">
        <v>1</v>
      </c>
      <c r="D3" s="4">
        <v>1</v>
      </c>
      <c r="E3" s="11">
        <v>1</v>
      </c>
      <c r="F3" s="11">
        <v>1</v>
      </c>
      <c r="G3" s="11">
        <v>1</v>
      </c>
      <c r="H3" s="5">
        <v>1</v>
      </c>
      <c r="I3" s="5">
        <v>1</v>
      </c>
      <c r="J3" s="5">
        <v>1</v>
      </c>
      <c r="K3" s="7">
        <v>0.5</v>
      </c>
      <c r="L3" s="7">
        <v>0</v>
      </c>
      <c r="M3" s="7">
        <v>0</v>
      </c>
      <c r="N3" s="8">
        <v>0</v>
      </c>
      <c r="O3" s="8">
        <v>0</v>
      </c>
      <c r="P3" s="8">
        <v>0.5</v>
      </c>
    </row>
    <row r="4" spans="1:21">
      <c r="A4" s="49" t="s">
        <v>4</v>
      </c>
      <c r="B4" s="4">
        <v>1</v>
      </c>
      <c r="C4" s="4">
        <v>1</v>
      </c>
      <c r="D4" s="3">
        <v>1</v>
      </c>
      <c r="E4" s="11">
        <v>1</v>
      </c>
      <c r="F4" s="11">
        <v>1</v>
      </c>
      <c r="G4" s="11">
        <v>1</v>
      </c>
      <c r="H4" s="3">
        <v>1</v>
      </c>
      <c r="I4" s="5">
        <v>1</v>
      </c>
      <c r="J4" s="5">
        <v>1</v>
      </c>
      <c r="K4" s="3">
        <v>1</v>
      </c>
      <c r="L4" s="7">
        <v>0</v>
      </c>
      <c r="M4" s="7">
        <v>0</v>
      </c>
      <c r="N4" s="8">
        <v>0</v>
      </c>
      <c r="O4" s="8">
        <v>0</v>
      </c>
      <c r="P4" s="8">
        <v>0.5</v>
      </c>
    </row>
    <row r="5" spans="1:21">
      <c r="A5" s="49" t="s">
        <v>5</v>
      </c>
      <c r="B5" s="3">
        <v>1</v>
      </c>
      <c r="C5" s="4">
        <v>1</v>
      </c>
      <c r="D5" s="3">
        <v>1</v>
      </c>
      <c r="E5" s="11">
        <v>1</v>
      </c>
      <c r="F5" s="11">
        <v>1</v>
      </c>
      <c r="G5" s="11">
        <v>1</v>
      </c>
      <c r="H5" s="3">
        <v>1</v>
      </c>
      <c r="I5" s="3">
        <v>1</v>
      </c>
      <c r="J5" s="5">
        <v>1</v>
      </c>
      <c r="K5" s="7">
        <v>0.5</v>
      </c>
      <c r="L5" s="7">
        <v>0</v>
      </c>
      <c r="M5" s="7">
        <v>0</v>
      </c>
      <c r="N5" s="8">
        <v>0</v>
      </c>
      <c r="O5" s="8">
        <v>0</v>
      </c>
      <c r="P5" s="3">
        <v>1</v>
      </c>
    </row>
    <row r="6" spans="1:21">
      <c r="A6" s="49" t="s">
        <v>6</v>
      </c>
      <c r="B6" s="4">
        <v>1</v>
      </c>
      <c r="C6" s="6"/>
      <c r="D6" s="4">
        <v>1</v>
      </c>
      <c r="E6" s="11">
        <v>1</v>
      </c>
      <c r="F6" s="11">
        <v>1</v>
      </c>
      <c r="G6" s="11">
        <v>1</v>
      </c>
      <c r="H6" s="5">
        <v>1</v>
      </c>
      <c r="I6" s="5">
        <v>1</v>
      </c>
      <c r="J6" s="5">
        <v>1</v>
      </c>
      <c r="K6" s="7">
        <v>0.5</v>
      </c>
      <c r="L6" s="7">
        <v>0</v>
      </c>
      <c r="M6" s="7">
        <v>0</v>
      </c>
      <c r="N6" s="8">
        <v>0</v>
      </c>
      <c r="O6" s="8">
        <v>0</v>
      </c>
      <c r="P6" s="8">
        <v>0</v>
      </c>
    </row>
    <row r="7" spans="1:21">
      <c r="A7" s="49" t="s">
        <v>7</v>
      </c>
      <c r="B7" s="4">
        <v>1</v>
      </c>
      <c r="C7" s="6"/>
      <c r="D7" s="4">
        <v>1</v>
      </c>
      <c r="E7" s="11">
        <v>1</v>
      </c>
      <c r="F7" s="11">
        <v>1</v>
      </c>
      <c r="G7" s="11">
        <v>1</v>
      </c>
      <c r="H7" s="6"/>
      <c r="I7" s="5">
        <v>1</v>
      </c>
      <c r="J7" s="5">
        <v>1</v>
      </c>
      <c r="K7" s="3">
        <v>1</v>
      </c>
      <c r="L7" s="6"/>
      <c r="M7" s="7">
        <v>0</v>
      </c>
      <c r="N7" s="6"/>
      <c r="O7" s="6"/>
      <c r="P7" s="8">
        <v>0</v>
      </c>
    </row>
    <row r="8" spans="1:21">
      <c r="A8" s="49" t="s">
        <v>8</v>
      </c>
      <c r="B8" s="4">
        <v>1</v>
      </c>
      <c r="C8" s="6"/>
      <c r="D8" s="4">
        <v>1</v>
      </c>
      <c r="E8" s="3">
        <v>1</v>
      </c>
      <c r="F8" s="3">
        <v>1</v>
      </c>
      <c r="G8" s="3">
        <v>1</v>
      </c>
      <c r="H8" s="6"/>
      <c r="I8" s="5">
        <v>1</v>
      </c>
      <c r="J8" s="6"/>
      <c r="K8" s="3">
        <v>1</v>
      </c>
      <c r="L8" s="6"/>
      <c r="M8" s="7">
        <v>0</v>
      </c>
      <c r="N8" s="6"/>
      <c r="O8" s="6"/>
      <c r="P8" s="8">
        <v>0</v>
      </c>
    </row>
    <row r="9" spans="1:21">
      <c r="A9" s="49" t="s">
        <v>9</v>
      </c>
      <c r="B9" s="3">
        <v>1</v>
      </c>
      <c r="C9" s="6"/>
      <c r="D9" s="4">
        <v>1</v>
      </c>
      <c r="E9" s="12">
        <v>1</v>
      </c>
      <c r="F9" s="3">
        <v>1</v>
      </c>
      <c r="G9" s="6"/>
      <c r="H9" s="6"/>
      <c r="I9" s="5">
        <v>1</v>
      </c>
      <c r="J9" s="6"/>
      <c r="K9" s="7">
        <v>0</v>
      </c>
      <c r="L9" s="6"/>
      <c r="M9" s="7">
        <v>0</v>
      </c>
      <c r="N9" s="6"/>
      <c r="O9" s="6"/>
      <c r="P9" s="8">
        <v>0</v>
      </c>
    </row>
    <row r="10" spans="1:21">
      <c r="A10" s="49" t="s">
        <v>10</v>
      </c>
      <c r="B10" s="28">
        <v>1</v>
      </c>
      <c r="C10" s="29"/>
      <c r="D10" s="30">
        <v>1</v>
      </c>
      <c r="E10" s="29"/>
      <c r="F10" s="29"/>
      <c r="G10" s="29"/>
      <c r="H10" s="29"/>
      <c r="I10" s="31">
        <v>1</v>
      </c>
      <c r="J10" s="29"/>
      <c r="K10" s="29"/>
      <c r="L10" s="29"/>
      <c r="M10" s="29"/>
      <c r="N10" s="29"/>
      <c r="O10" s="29"/>
      <c r="P10" s="32">
        <v>0</v>
      </c>
    </row>
    <row r="11" spans="1:21">
      <c r="A11" s="56" t="s">
        <v>273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</row>
    <row r="12" spans="1:21" s="38" customFormat="1">
      <c r="A12" s="58" t="s">
        <v>271</v>
      </c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59"/>
      <c r="O12" s="59"/>
      <c r="P12" s="59"/>
    </row>
    <row r="13" spans="1:21">
      <c r="A13" s="33" t="s">
        <v>1</v>
      </c>
      <c r="B13" s="34" t="s">
        <v>95</v>
      </c>
      <c r="C13" s="35">
        <f>ROUND(D2*10+(B3+C3+D3)*20+(B4+C4)*30+C5*40+(B6+D6)*50+(B7+D7)*60+(B8+D8)*70+D9*80+D10*90,0)</f>
        <v>700</v>
      </c>
      <c r="E13" s="33" t="s">
        <v>26</v>
      </c>
      <c r="F13" s="34" t="s">
        <v>95</v>
      </c>
      <c r="G13" s="35">
        <f>G26+O21*G27+P21*G28+O22*G30+P22*G29-O23*G26-P25*G26-P28*G26-O29*G26</f>
        <v>1746</v>
      </c>
      <c r="I13" s="45" t="s">
        <v>266</v>
      </c>
      <c r="J13" s="46" t="s">
        <v>267</v>
      </c>
      <c r="K13" s="47"/>
      <c r="L13" s="47"/>
      <c r="M13" s="48"/>
    </row>
    <row r="14" spans="1:21">
      <c r="A14" s="6" t="s">
        <v>28</v>
      </c>
      <c r="B14" s="5" t="s">
        <v>96</v>
      </c>
      <c r="C14" s="5">
        <f>ROUND((H2+I2+J2)*10+(H3+I3+J3)*20+(I4+J4)*30+J5*40+(H6+I6+J6)*50+(I7+J7)*60+I8*70+I9*80+I10*90,0)</f>
        <v>700</v>
      </c>
      <c r="E14" s="6" t="s">
        <v>27</v>
      </c>
      <c r="F14" s="5" t="s">
        <v>96</v>
      </c>
      <c r="G14" s="5">
        <f>G27+O23*G26+P23*G30+O24*G28+P24*G29-O21*G27-O26*G27-P27*G27-P30*G27</f>
        <v>1771</v>
      </c>
      <c r="I14" s="40" t="s">
        <v>111</v>
      </c>
      <c r="J14" s="39" t="s">
        <v>112</v>
      </c>
      <c r="K14" s="39" t="s">
        <v>113</v>
      </c>
      <c r="L14" s="39" t="s">
        <v>262</v>
      </c>
      <c r="M14" s="41" t="s">
        <v>263</v>
      </c>
    </row>
    <row r="15" spans="1:21" ht="15.75" thickBot="1">
      <c r="A15" s="6"/>
      <c r="B15" s="11" t="s">
        <v>97</v>
      </c>
      <c r="C15" s="11">
        <f>ROUND((E2+G2)*10+(E3+F3+G3)*20+(E4+F4+G4)*30+(E5+F5+G5)*40+(E6+F6+G6)*50+(E7+F7+G7)*60+E9*80,0)</f>
        <v>700</v>
      </c>
      <c r="E15" s="6"/>
      <c r="F15" s="11" t="s">
        <v>97</v>
      </c>
      <c r="G15" s="11">
        <f>G28+O25*G29+P25*G26+O26*G27+P26*G30-P21*G28-O24*G28-O27*G28-P29*G28</f>
        <v>1101</v>
      </c>
      <c r="I15" s="42" t="str">
        <f>INDEX(属性表!C1:C48,Sheet1!$A43)</f>
        <v>玄阴·金多则积</v>
      </c>
      <c r="J15" s="43" t="str">
        <f>INDEX(属性表!D1:D48,Sheet1!$A43)</f>
        <v>玄阴/金刚+20%</v>
      </c>
      <c r="K15" s="43" t="str">
        <f>INDEX(属性表!E1:E48,Sheet1!$A43)</f>
        <v>纯阳/紫霞-20%</v>
      </c>
      <c r="L15" s="43">
        <f>INDEX(属性表!F1:F48,Sheet1!$A43)</f>
        <v>0</v>
      </c>
      <c r="M15" s="44">
        <f>INDEX(属性表!G1:G48,Sheet1!$A43)</f>
        <v>0</v>
      </c>
      <c r="U15" s="38"/>
    </row>
    <row r="16" spans="1:21" ht="15.75" thickTop="1">
      <c r="A16" s="6"/>
      <c r="B16" s="7" t="s">
        <v>98</v>
      </c>
      <c r="C16" s="7">
        <f>ROUND((L2+M2)*10+(K3+L3+M3)*20+(L4+M4)*30+(K5+L5+M5)*40+(K6+L6+M6)*50+M7*60+M8*70+(K9+M9)*80,0)</f>
        <v>55</v>
      </c>
      <c r="E16" s="6"/>
      <c r="F16" s="7" t="s">
        <v>98</v>
      </c>
      <c r="G16" s="7">
        <f>G29+O27*G28+P27*G27+O28*G30+P28*G26-(P22+P24+O25+O30)*G29</f>
        <v>456</v>
      </c>
    </row>
    <row r="17" spans="1:16">
      <c r="A17" s="6"/>
      <c r="B17" s="9" t="s">
        <v>99</v>
      </c>
      <c r="C17" s="9">
        <f>ROUND((N2+P2)*10+(N3+O3+P3)*20+(N4+O4+P4)*30+(N5+O5)*40+(N6+O6+P6)*50+P7*60+P8*70+P9*80+P10*90,0)</f>
        <v>30</v>
      </c>
      <c r="E17" s="6"/>
      <c r="F17" s="9" t="s">
        <v>99</v>
      </c>
      <c r="G17" s="9">
        <f>G30+O29*G26+P29*G28+O30*G29+P30*G27-(O22+P23+P26+O28)*G30</f>
        <v>431</v>
      </c>
    </row>
    <row r="18" spans="1:16">
      <c r="A18" s="6"/>
      <c r="B18" s="10" t="s">
        <v>100</v>
      </c>
      <c r="C18" s="10">
        <f>ROUND(((B2+C2+F2+K2+O2)*10+(D4+H4+K4)*30+(B5+D5+H5+I5+P5)*40+(K7+Q2)*60+(E8+F8+G8+K8)*70+(B9+F9)*80+B10*90)*2/5+5,0)</f>
        <v>401</v>
      </c>
      <c r="E18" t="s">
        <v>272</v>
      </c>
      <c r="F18" s="1">
        <f>SUM(G13:G17)</f>
        <v>5505</v>
      </c>
    </row>
    <row r="20" spans="1:16">
      <c r="A20" s="13" t="s">
        <v>29</v>
      </c>
      <c r="B20" s="13"/>
      <c r="C20" s="13"/>
      <c r="D20" s="13"/>
      <c r="E20" s="13"/>
      <c r="F20" s="13"/>
      <c r="G20" s="13">
        <f>IF(G13&lt;100,0,G13)</f>
        <v>1746</v>
      </c>
      <c r="I20" s="14" t="s">
        <v>36</v>
      </c>
      <c r="J20" s="14" t="s">
        <v>37</v>
      </c>
      <c r="K20" s="14" t="s">
        <v>51</v>
      </c>
      <c r="L20" s="14" t="s">
        <v>42</v>
      </c>
      <c r="M20" s="14" t="s">
        <v>43</v>
      </c>
      <c r="N20" s="14" t="s">
        <v>38</v>
      </c>
      <c r="O20" s="27" t="s">
        <v>269</v>
      </c>
      <c r="P20" s="27" t="s">
        <v>270</v>
      </c>
    </row>
    <row r="21" spans="1:16">
      <c r="A21" s="13" t="s">
        <v>30</v>
      </c>
      <c r="B21" s="13"/>
      <c r="C21" s="13"/>
      <c r="D21" s="13"/>
      <c r="E21" s="13"/>
      <c r="F21" s="13"/>
      <c r="G21" s="13">
        <f t="shared" ref="G21:G24" si="0">IF(G14&lt;100,0,G14)</f>
        <v>1771</v>
      </c>
      <c r="I21" s="57" t="s">
        <v>39</v>
      </c>
      <c r="J21" s="15" t="s">
        <v>40</v>
      </c>
      <c r="K21" s="15" t="s">
        <v>52</v>
      </c>
      <c r="L21" s="15" t="s">
        <v>41</v>
      </c>
      <c r="M21" s="15" t="s">
        <v>44</v>
      </c>
      <c r="N21" s="15" t="s">
        <v>45</v>
      </c>
      <c r="O21" s="6">
        <v>0</v>
      </c>
      <c r="P21" s="6">
        <v>0</v>
      </c>
    </row>
    <row r="22" spans="1:16">
      <c r="A22" s="36" t="s">
        <v>31</v>
      </c>
      <c r="B22" s="36" t="s">
        <v>32</v>
      </c>
      <c r="C22" s="36"/>
      <c r="D22" s="36"/>
      <c r="E22" s="36"/>
      <c r="F22" s="36"/>
      <c r="G22" s="36">
        <f t="shared" si="0"/>
        <v>1101</v>
      </c>
      <c r="I22" s="57"/>
      <c r="J22" s="15" t="s">
        <v>13</v>
      </c>
      <c r="K22" s="15" t="s">
        <v>71</v>
      </c>
      <c r="L22" s="15" t="s">
        <v>72</v>
      </c>
      <c r="M22" s="15" t="s">
        <v>73</v>
      </c>
      <c r="N22" s="15" t="s">
        <v>74</v>
      </c>
      <c r="O22" s="6">
        <v>0</v>
      </c>
      <c r="P22" s="6">
        <v>0</v>
      </c>
    </row>
    <row r="23" spans="1:16">
      <c r="A23" s="36">
        <f>MAX(G20:G24)</f>
        <v>1771</v>
      </c>
      <c r="B23" s="36">
        <f>MATCH(A23,G20:G24,0)</f>
        <v>2</v>
      </c>
      <c r="C23" s="36"/>
      <c r="D23" s="36"/>
      <c r="E23" s="36"/>
      <c r="F23" s="36"/>
      <c r="G23" s="36">
        <f t="shared" si="0"/>
        <v>456</v>
      </c>
      <c r="I23" s="62" t="s">
        <v>47</v>
      </c>
      <c r="J23" s="18" t="s">
        <v>17</v>
      </c>
      <c r="K23" s="18" t="s">
        <v>52</v>
      </c>
      <c r="L23" s="18" t="s">
        <v>57</v>
      </c>
      <c r="M23" s="18" t="s">
        <v>58</v>
      </c>
      <c r="N23" s="18" t="s">
        <v>59</v>
      </c>
      <c r="O23" s="6">
        <v>0</v>
      </c>
      <c r="P23" s="6">
        <v>0</v>
      </c>
    </row>
    <row r="24" spans="1:16">
      <c r="A24" s="36" t="s">
        <v>33</v>
      </c>
      <c r="B24" s="36" t="s">
        <v>34</v>
      </c>
      <c r="C24" s="36" t="s">
        <v>35</v>
      </c>
      <c r="D24" s="36"/>
      <c r="E24" s="36"/>
      <c r="F24" s="36"/>
      <c r="G24" s="36">
        <f t="shared" si="0"/>
        <v>431</v>
      </c>
      <c r="I24" s="63"/>
      <c r="J24" s="18" t="s">
        <v>18</v>
      </c>
      <c r="K24" s="18" t="s">
        <v>52</v>
      </c>
      <c r="L24" s="18" t="s">
        <v>70</v>
      </c>
      <c r="M24" s="18" t="s">
        <v>78</v>
      </c>
      <c r="N24" s="18" t="s">
        <v>79</v>
      </c>
      <c r="O24" s="6">
        <v>0</v>
      </c>
      <c r="P24" s="6">
        <v>0</v>
      </c>
    </row>
    <row r="25" spans="1:16">
      <c r="A25" s="36">
        <f>A23*0.4</f>
        <v>708.40000000000009</v>
      </c>
      <c r="B25" s="36">
        <f>A23*0.8</f>
        <v>1416.8000000000002</v>
      </c>
      <c r="C25" s="36">
        <f>A23*0.91</f>
        <v>1611.6100000000001</v>
      </c>
      <c r="D25" s="36"/>
      <c r="E25" s="36"/>
      <c r="F25" s="36"/>
      <c r="G25" s="36"/>
      <c r="I25" s="60" t="s">
        <v>46</v>
      </c>
      <c r="J25" s="16" t="s">
        <v>14</v>
      </c>
      <c r="K25" s="16" t="s">
        <v>52</v>
      </c>
      <c r="L25" s="16" t="s">
        <v>50</v>
      </c>
      <c r="M25" s="16" t="s">
        <v>54</v>
      </c>
      <c r="N25" s="16" t="s">
        <v>55</v>
      </c>
      <c r="O25" s="6">
        <v>0</v>
      </c>
      <c r="P25" s="6">
        <v>0</v>
      </c>
    </row>
    <row r="26" spans="1:16">
      <c r="A26" s="37" t="s">
        <v>89</v>
      </c>
      <c r="B26" s="37" t="s">
        <v>90</v>
      </c>
      <c r="C26" s="37" t="s">
        <v>91</v>
      </c>
      <c r="D26" s="37" t="s">
        <v>92</v>
      </c>
      <c r="E26" s="37" t="s">
        <v>93</v>
      </c>
      <c r="F26" s="36"/>
      <c r="G26" s="36">
        <f>MAX(C13,2*C13-C16)+C18</f>
        <v>1746</v>
      </c>
      <c r="I26" s="61"/>
      <c r="J26" s="16" t="s">
        <v>16</v>
      </c>
      <c r="K26" s="16" t="s">
        <v>52</v>
      </c>
      <c r="L26" s="16" t="s">
        <v>75</v>
      </c>
      <c r="M26" s="16" t="s">
        <v>76</v>
      </c>
      <c r="N26" s="16" t="s">
        <v>77</v>
      </c>
      <c r="O26" s="6">
        <v>0</v>
      </c>
      <c r="P26" s="6">
        <v>0</v>
      </c>
    </row>
    <row r="27" spans="1:16">
      <c r="A27" s="36">
        <f>B23</f>
        <v>2</v>
      </c>
      <c r="B27" s="36">
        <f>IF(MOD(A27+1,5)=0,5,MOD(A27+1,5))</f>
        <v>3</v>
      </c>
      <c r="C27" s="36">
        <f>IF(MOD(B27+1,5)=0,5,MOD(B27+1,5))</f>
        <v>4</v>
      </c>
      <c r="D27" s="36">
        <f t="shared" ref="D27:E27" si="1">IF(MOD(C27+1,5)=0,5,MOD(C27+1,5))</f>
        <v>5</v>
      </c>
      <c r="E27" s="36">
        <f t="shared" si="1"/>
        <v>1</v>
      </c>
      <c r="F27" s="36"/>
      <c r="G27" s="36">
        <f>MAX(C14,2*C14-C17)+C18</f>
        <v>1771</v>
      </c>
      <c r="I27" s="51" t="s">
        <v>48</v>
      </c>
      <c r="J27" s="17" t="s">
        <v>20</v>
      </c>
      <c r="K27" s="17" t="s">
        <v>61</v>
      </c>
      <c r="L27" s="17" t="s">
        <v>62</v>
      </c>
      <c r="M27" s="17" t="s">
        <v>63</v>
      </c>
      <c r="N27" s="17" t="s">
        <v>64</v>
      </c>
      <c r="O27" s="6">
        <v>0</v>
      </c>
      <c r="P27" s="6">
        <v>0</v>
      </c>
    </row>
    <row r="28" spans="1:16">
      <c r="A28" s="36">
        <f>INDEX($G20:$G24,A27)</f>
        <v>1771</v>
      </c>
      <c r="B28" s="36">
        <f t="shared" ref="B28:E28" si="2">INDEX($G20:$G24,B27)</f>
        <v>1101</v>
      </c>
      <c r="C28" s="36">
        <f t="shared" si="2"/>
        <v>456</v>
      </c>
      <c r="D28" s="36">
        <f t="shared" si="2"/>
        <v>431</v>
      </c>
      <c r="E28" s="36">
        <f t="shared" si="2"/>
        <v>1746</v>
      </c>
      <c r="F28" s="36"/>
      <c r="G28" s="36">
        <f>MAX(C15,2*C15-C13)+C18</f>
        <v>1101</v>
      </c>
      <c r="I28" s="52"/>
      <c r="J28" s="17" t="s">
        <v>80</v>
      </c>
      <c r="K28" s="17" t="s">
        <v>52</v>
      </c>
      <c r="L28" s="17" t="s">
        <v>81</v>
      </c>
      <c r="M28" s="17" t="s">
        <v>83</v>
      </c>
      <c r="N28" s="17" t="s">
        <v>82</v>
      </c>
      <c r="O28" s="6">
        <v>0</v>
      </c>
      <c r="P28" s="6">
        <v>0</v>
      </c>
    </row>
    <row r="29" spans="1:16">
      <c r="A29" s="36" t="s">
        <v>94</v>
      </c>
      <c r="B29" s="36">
        <f>IF(A23=0,1,0)</f>
        <v>0</v>
      </c>
      <c r="C29" s="36"/>
      <c r="D29" s="36"/>
      <c r="E29" s="36"/>
      <c r="F29" s="36"/>
      <c r="G29" s="36">
        <f>MAX(C16,2*C16-C14)+C18</f>
        <v>456</v>
      </c>
      <c r="I29" s="53" t="s">
        <v>49</v>
      </c>
      <c r="J29" s="19" t="s">
        <v>23</v>
      </c>
      <c r="K29" s="19" t="s">
        <v>61</v>
      </c>
      <c r="L29" s="19" t="s">
        <v>67</v>
      </c>
      <c r="M29" s="19" t="s">
        <v>68</v>
      </c>
      <c r="N29" s="19" t="s">
        <v>69</v>
      </c>
      <c r="O29" s="6">
        <v>0</v>
      </c>
      <c r="P29" s="6">
        <v>0</v>
      </c>
    </row>
    <row r="30" spans="1:16">
      <c r="A30" s="36" t="s">
        <v>101</v>
      </c>
      <c r="B30" s="36">
        <f>IF(MIN(G20:G24)&gt;C25,1,0)</f>
        <v>0</v>
      </c>
      <c r="C30" s="36"/>
      <c r="D30" s="36"/>
      <c r="E30" s="36"/>
      <c r="F30" s="36"/>
      <c r="G30" s="36">
        <f>MAX(C17,2*C17-C15)+C18</f>
        <v>431</v>
      </c>
      <c r="I30" s="54"/>
      <c r="J30" s="19" t="s">
        <v>24</v>
      </c>
      <c r="K30" s="19" t="s">
        <v>85</v>
      </c>
      <c r="L30" s="19" t="s">
        <v>86</v>
      </c>
      <c r="M30" s="19" t="s">
        <v>87</v>
      </c>
      <c r="N30" s="19" t="s">
        <v>88</v>
      </c>
      <c r="O30" s="6">
        <v>0</v>
      </c>
      <c r="P30" s="6">
        <v>0</v>
      </c>
    </row>
    <row r="31" spans="1:16">
      <c r="A31" s="36" t="s">
        <v>102</v>
      </c>
      <c r="B31" s="36">
        <f>IF(MAX(B28:E28)&lt;A25,1,0)</f>
        <v>0</v>
      </c>
      <c r="C31" s="36"/>
      <c r="D31" s="36"/>
      <c r="E31" s="36"/>
      <c r="F31" s="36"/>
      <c r="G31" s="36"/>
      <c r="I31" s="55" t="s">
        <v>268</v>
      </c>
      <c r="J31" s="55"/>
      <c r="K31" s="55"/>
      <c r="L31" s="55"/>
      <c r="M31" s="55"/>
      <c r="N31" s="55"/>
    </row>
    <row r="32" spans="1:16">
      <c r="A32" s="36" t="s">
        <v>103</v>
      </c>
      <c r="B32" s="36">
        <f>IF(AND(MAX(B29:B30)=0,D28&gt;=B28,A25&lt;=D28,B25&gt;D28),1,0)</f>
        <v>0</v>
      </c>
      <c r="C32" s="36"/>
      <c r="D32" s="36"/>
      <c r="E32" s="36"/>
      <c r="F32" s="36"/>
      <c r="G32" s="36"/>
    </row>
    <row r="33" spans="1:7">
      <c r="A33" s="36" t="s">
        <v>104</v>
      </c>
      <c r="B33" s="36">
        <f>IF(AND(MAX(B29:B30)=0,D28&gt;=B28,B25&lt;=D28),1,0)</f>
        <v>0</v>
      </c>
      <c r="C33" s="36"/>
      <c r="D33" s="36"/>
      <c r="E33" s="36"/>
      <c r="F33" s="36"/>
      <c r="G33" s="36"/>
    </row>
    <row r="34" spans="1:7">
      <c r="A34" s="36" t="s">
        <v>264</v>
      </c>
      <c r="B34" s="36">
        <f>IF(AND(MAX(B29:B33)=0,C28&gt;=B28,C28&gt;=E28,C28&gt;=A25,C28&lt;B25),1,0)</f>
        <v>0</v>
      </c>
      <c r="C34" s="36"/>
      <c r="D34" s="36"/>
      <c r="E34" s="36"/>
      <c r="F34" s="36"/>
      <c r="G34" s="36"/>
    </row>
    <row r="35" spans="1:7">
      <c r="A35" s="36" t="s">
        <v>265</v>
      </c>
      <c r="B35" s="36">
        <f>IF(AND(MAX(B29:B34)=0,C28&gt;=B28,C28&gt;=E28,C28&gt;=B25),1,0)</f>
        <v>0</v>
      </c>
      <c r="C35" s="36"/>
      <c r="D35" s="36"/>
      <c r="E35" s="36"/>
      <c r="F35" s="36"/>
      <c r="G35" s="36"/>
    </row>
    <row r="36" spans="1:7">
      <c r="A36" s="36" t="s">
        <v>105</v>
      </c>
      <c r="B36" s="36">
        <f>IF(AND(MAX(B29:B35)=0,B28&gt;=C28,B28&gt;=E28,B28&gt;=A25,B28&lt;B25),1,0)</f>
        <v>0</v>
      </c>
      <c r="C36" s="36"/>
      <c r="D36" s="36"/>
      <c r="E36" s="36"/>
      <c r="F36" s="36"/>
      <c r="G36" s="36"/>
    </row>
    <row r="37" spans="1:7">
      <c r="A37" s="36" t="s">
        <v>106</v>
      </c>
      <c r="B37" s="36">
        <f>IF(AND(MAX(B29:B36)=0,B28&gt;=C28,B28&gt;=E28,B28&gt;=B25),1,0)</f>
        <v>0</v>
      </c>
      <c r="C37" s="36"/>
      <c r="D37" s="36"/>
      <c r="E37" s="36"/>
      <c r="F37" s="36"/>
      <c r="G37" s="36"/>
    </row>
    <row r="38" spans="1:7">
      <c r="A38" s="36" t="s">
        <v>107</v>
      </c>
      <c r="B38" s="36">
        <f>IF(AND(MAX(B29:B37)=0,E28&gt;=B28,C28&lt;=E28,E28&gt;=A25,E28&lt;B25),1,0)</f>
        <v>0</v>
      </c>
      <c r="C38" s="36"/>
      <c r="D38" s="36"/>
      <c r="E38" s="36"/>
      <c r="F38" s="36"/>
      <c r="G38" s="36"/>
    </row>
    <row r="39" spans="1:7">
      <c r="A39" s="36" t="s">
        <v>108</v>
      </c>
      <c r="B39" s="36">
        <f>IF(AND(MAX(B29:B38)=0,E28&gt;=B28,C28&lt;=E28,E28&gt;=B25),1,0)</f>
        <v>1</v>
      </c>
      <c r="C39" s="36"/>
      <c r="D39" s="36"/>
      <c r="E39" s="36"/>
      <c r="F39" s="36"/>
      <c r="G39" s="36"/>
    </row>
    <row r="40" spans="1:7">
      <c r="A40" s="36"/>
      <c r="B40" s="36"/>
      <c r="C40" s="36"/>
      <c r="D40" s="36"/>
      <c r="E40" s="36"/>
      <c r="F40" s="36"/>
      <c r="G40" s="36"/>
    </row>
    <row r="41" spans="1:7">
      <c r="A41" s="36" t="s">
        <v>261</v>
      </c>
      <c r="B41" s="36"/>
      <c r="C41" s="36"/>
      <c r="D41" s="36"/>
      <c r="E41" s="36"/>
      <c r="F41" s="36"/>
      <c r="G41" s="36"/>
    </row>
    <row r="42" spans="1:7">
      <c r="A42" s="36">
        <f>MATCH(1,B29:B39,0)</f>
        <v>11</v>
      </c>
      <c r="B42" s="36"/>
      <c r="C42" s="36"/>
      <c r="D42" s="36"/>
      <c r="E42" s="36"/>
      <c r="F42" s="36"/>
      <c r="G42" s="36"/>
    </row>
    <row r="43" spans="1:7">
      <c r="A43" s="36">
        <f>IF(A42=1,47,IF(A42=2,48,MATCH(1,B31:B39,0)+(B23-1)*9+1))</f>
        <v>19</v>
      </c>
      <c r="B43" s="36"/>
      <c r="C43" s="36"/>
      <c r="D43" s="36"/>
      <c r="E43" s="36"/>
      <c r="F43" s="36"/>
      <c r="G43" s="36"/>
    </row>
    <row r="44" spans="1:7">
      <c r="A44" s="36"/>
      <c r="B44" s="36"/>
      <c r="C44" s="36"/>
      <c r="D44" s="36"/>
      <c r="E44" s="36"/>
      <c r="F44" s="36"/>
      <c r="G44" s="36"/>
    </row>
    <row r="45" spans="1:7">
      <c r="A45" s="36"/>
      <c r="B45" s="36"/>
      <c r="C45" s="36"/>
      <c r="D45" s="36"/>
      <c r="E45" s="36"/>
      <c r="F45" s="36"/>
      <c r="G45" s="36"/>
    </row>
    <row r="46" spans="1:7">
      <c r="A46" s="36"/>
      <c r="B46" s="36"/>
      <c r="C46" s="36"/>
      <c r="D46" s="36"/>
      <c r="E46" s="36"/>
      <c r="F46" s="36"/>
      <c r="G46" s="36"/>
    </row>
  </sheetData>
  <mergeCells count="8">
    <mergeCell ref="I27:I28"/>
    <mergeCell ref="I29:I30"/>
    <mergeCell ref="I31:N31"/>
    <mergeCell ref="A11:P11"/>
    <mergeCell ref="I21:I22"/>
    <mergeCell ref="A12:P12"/>
    <mergeCell ref="I25:I26"/>
    <mergeCell ref="I23:I24"/>
  </mergeCells>
  <phoneticPr fontId="1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8"/>
  <sheetViews>
    <sheetView topLeftCell="A4" workbookViewId="0">
      <selection activeCell="J44" sqref="J44"/>
    </sheetView>
  </sheetViews>
  <sheetFormatPr defaultRowHeight="15"/>
  <cols>
    <col min="2" max="2" width="31" customWidth="1"/>
    <col min="3" max="3" width="25.7109375" customWidth="1"/>
    <col min="4" max="4" width="15.140625" customWidth="1"/>
    <col min="5" max="5" width="14.7109375" customWidth="1"/>
    <col min="6" max="6" width="13.7109375" customWidth="1"/>
    <col min="7" max="7" width="15.5703125" customWidth="1"/>
  </cols>
  <sheetData>
    <row r="1" spans="1:7">
      <c r="A1" s="20" t="s">
        <v>109</v>
      </c>
      <c r="B1" s="20" t="s">
        <v>110</v>
      </c>
      <c r="C1" s="20" t="s">
        <v>111</v>
      </c>
      <c r="D1" s="20" t="s">
        <v>112</v>
      </c>
      <c r="E1" s="20" t="s">
        <v>113</v>
      </c>
      <c r="F1" s="20" t="s">
        <v>114</v>
      </c>
      <c r="G1" s="20" t="s">
        <v>115</v>
      </c>
    </row>
    <row r="2" spans="1:7">
      <c r="A2" s="64" t="s">
        <v>39</v>
      </c>
      <c r="B2" s="21" t="s">
        <v>116</v>
      </c>
      <c r="C2" s="21" t="s">
        <v>117</v>
      </c>
      <c r="D2" s="21" t="s">
        <v>118</v>
      </c>
      <c r="E2" s="21" t="s">
        <v>119</v>
      </c>
      <c r="F2" s="21"/>
      <c r="G2" s="21"/>
    </row>
    <row r="3" spans="1:7">
      <c r="A3" s="64"/>
      <c r="B3" s="21" t="s">
        <v>120</v>
      </c>
      <c r="C3" s="21" t="s">
        <v>121</v>
      </c>
      <c r="D3" s="21"/>
      <c r="E3" s="21" t="s">
        <v>122</v>
      </c>
      <c r="F3" s="21"/>
      <c r="G3" s="21" t="s">
        <v>123</v>
      </c>
    </row>
    <row r="4" spans="1:7">
      <c r="A4" s="64"/>
      <c r="B4" s="21" t="s">
        <v>124</v>
      </c>
      <c r="C4" s="21" t="s">
        <v>125</v>
      </c>
      <c r="D4" s="21"/>
      <c r="E4" s="21" t="s">
        <v>127</v>
      </c>
      <c r="F4" s="21" t="s">
        <v>128</v>
      </c>
      <c r="G4" s="21"/>
    </row>
    <row r="5" spans="1:7">
      <c r="A5" s="64"/>
      <c r="B5" s="21" t="s">
        <v>137</v>
      </c>
      <c r="C5" s="21" t="s">
        <v>138</v>
      </c>
      <c r="D5" s="21"/>
      <c r="E5" s="21" t="s">
        <v>132</v>
      </c>
      <c r="F5" s="21" t="s">
        <v>139</v>
      </c>
      <c r="G5" s="21"/>
    </row>
    <row r="6" spans="1:7">
      <c r="A6" s="64"/>
      <c r="B6" s="21" t="s">
        <v>140</v>
      </c>
      <c r="C6" s="21" t="s">
        <v>142</v>
      </c>
      <c r="D6" s="21"/>
      <c r="E6" s="21" t="s">
        <v>143</v>
      </c>
      <c r="F6" s="21"/>
      <c r="G6" s="21" t="s">
        <v>128</v>
      </c>
    </row>
    <row r="7" spans="1:7">
      <c r="A7" s="64"/>
      <c r="B7" s="21" t="s">
        <v>129</v>
      </c>
      <c r="C7" s="21" t="s">
        <v>130</v>
      </c>
      <c r="D7" s="21" t="s">
        <v>131</v>
      </c>
      <c r="E7" s="21" t="s">
        <v>132</v>
      </c>
      <c r="F7" s="21" t="s">
        <v>46</v>
      </c>
      <c r="G7" s="21"/>
    </row>
    <row r="8" spans="1:7">
      <c r="A8" s="64"/>
      <c r="B8" s="21" t="s">
        <v>133</v>
      </c>
      <c r="C8" s="21" t="s">
        <v>134</v>
      </c>
      <c r="D8" s="21" t="s">
        <v>135</v>
      </c>
      <c r="E8" s="21" t="s">
        <v>136</v>
      </c>
      <c r="F8" s="21"/>
      <c r="G8" s="21"/>
    </row>
    <row r="9" spans="1:7">
      <c r="A9" s="64"/>
      <c r="B9" s="21" t="s">
        <v>144</v>
      </c>
      <c r="C9" s="21" t="s">
        <v>145</v>
      </c>
      <c r="D9" s="21" t="s">
        <v>131</v>
      </c>
      <c r="E9" s="21" t="s">
        <v>132</v>
      </c>
      <c r="F9" s="21"/>
      <c r="G9" s="21"/>
    </row>
    <row r="10" spans="1:7">
      <c r="A10" s="64"/>
      <c r="B10" s="21" t="s">
        <v>146</v>
      </c>
      <c r="C10" s="21" t="s">
        <v>147</v>
      </c>
      <c r="D10" s="21" t="s">
        <v>148</v>
      </c>
      <c r="E10" s="21" t="s">
        <v>149</v>
      </c>
      <c r="F10" s="21"/>
      <c r="G10" s="21"/>
    </row>
    <row r="11" spans="1:7">
      <c r="A11" s="65" t="s">
        <v>47</v>
      </c>
      <c r="B11" s="22" t="s">
        <v>150</v>
      </c>
      <c r="C11" s="22" t="s">
        <v>151</v>
      </c>
      <c r="D11" s="22" t="s">
        <v>152</v>
      </c>
      <c r="E11" s="22" t="s">
        <v>122</v>
      </c>
      <c r="F11" s="22"/>
      <c r="G11" s="22"/>
    </row>
    <row r="12" spans="1:7">
      <c r="A12" s="65"/>
      <c r="B12" s="22" t="s">
        <v>153</v>
      </c>
      <c r="C12" s="22" t="s">
        <v>154</v>
      </c>
      <c r="D12" s="22"/>
      <c r="E12" s="22" t="s">
        <v>155</v>
      </c>
      <c r="F12" s="22"/>
      <c r="G12" s="22" t="s">
        <v>49</v>
      </c>
    </row>
    <row r="13" spans="1:7">
      <c r="A13" s="65"/>
      <c r="B13" s="22" t="s">
        <v>156</v>
      </c>
      <c r="C13" s="22" t="s">
        <v>158</v>
      </c>
      <c r="D13" s="22"/>
      <c r="E13" s="22" t="s">
        <v>160</v>
      </c>
      <c r="F13" s="22" t="s">
        <v>47</v>
      </c>
      <c r="G13" s="22"/>
    </row>
    <row r="14" spans="1:7">
      <c r="A14" s="65"/>
      <c r="B14" s="22" t="s">
        <v>170</v>
      </c>
      <c r="C14" s="22" t="s">
        <v>171</v>
      </c>
      <c r="D14" s="22"/>
      <c r="E14" s="22" t="s">
        <v>172</v>
      </c>
      <c r="F14" s="22" t="s">
        <v>165</v>
      </c>
      <c r="G14" s="22"/>
    </row>
    <row r="15" spans="1:7">
      <c r="A15" s="65"/>
      <c r="B15" s="22" t="s">
        <v>173</v>
      </c>
      <c r="C15" s="22" t="s">
        <v>174</v>
      </c>
      <c r="D15" s="22"/>
      <c r="E15" s="22" t="s">
        <v>175</v>
      </c>
      <c r="F15" s="22"/>
      <c r="G15" s="22" t="s">
        <v>47</v>
      </c>
    </row>
    <row r="16" spans="1:7">
      <c r="A16" s="65"/>
      <c r="B16" s="22" t="s">
        <v>161</v>
      </c>
      <c r="C16" s="22" t="s">
        <v>162</v>
      </c>
      <c r="D16" s="22" t="s">
        <v>163</v>
      </c>
      <c r="E16" s="22" t="s">
        <v>164</v>
      </c>
      <c r="F16" s="22" t="s">
        <v>165</v>
      </c>
      <c r="G16" s="22"/>
    </row>
    <row r="17" spans="1:7">
      <c r="A17" s="65"/>
      <c r="B17" s="22" t="s">
        <v>166</v>
      </c>
      <c r="C17" s="22" t="s">
        <v>167</v>
      </c>
      <c r="D17" s="22" t="s">
        <v>168</v>
      </c>
      <c r="E17" s="22" t="s">
        <v>169</v>
      </c>
      <c r="F17" s="22"/>
      <c r="G17" s="22"/>
    </row>
    <row r="18" spans="1:7">
      <c r="A18" s="65"/>
      <c r="B18" s="22" t="s">
        <v>176</v>
      </c>
      <c r="C18" s="22" t="s">
        <v>177</v>
      </c>
      <c r="D18" s="22" t="s">
        <v>163</v>
      </c>
      <c r="E18" s="22" t="s">
        <v>172</v>
      </c>
      <c r="F18" s="22"/>
      <c r="G18" s="22"/>
    </row>
    <row r="19" spans="1:7">
      <c r="A19" s="65"/>
      <c r="B19" s="22" t="s">
        <v>178</v>
      </c>
      <c r="C19" s="22" t="s">
        <v>179</v>
      </c>
      <c r="D19" s="22" t="s">
        <v>180</v>
      </c>
      <c r="E19" s="22" t="s">
        <v>181</v>
      </c>
      <c r="F19" s="22"/>
      <c r="G19" s="22"/>
    </row>
    <row r="20" spans="1:7">
      <c r="A20" s="66" t="s">
        <v>46</v>
      </c>
      <c r="B20" s="23" t="s">
        <v>182</v>
      </c>
      <c r="C20" s="23" t="s">
        <v>183</v>
      </c>
      <c r="D20" s="23" t="s">
        <v>184</v>
      </c>
      <c r="E20" s="23" t="s">
        <v>155</v>
      </c>
      <c r="F20" s="23"/>
      <c r="G20" s="23"/>
    </row>
    <row r="21" spans="1:7">
      <c r="A21" s="66"/>
      <c r="B21" s="23" t="s">
        <v>186</v>
      </c>
      <c r="C21" s="23" t="s">
        <v>141</v>
      </c>
      <c r="D21" s="23"/>
      <c r="E21" s="23" t="s">
        <v>187</v>
      </c>
      <c r="F21" s="23"/>
      <c r="G21" s="23" t="s">
        <v>39</v>
      </c>
    </row>
    <row r="22" spans="1:7">
      <c r="A22" s="66"/>
      <c r="B22" s="23" t="s">
        <v>188</v>
      </c>
      <c r="C22" s="23" t="s">
        <v>138</v>
      </c>
      <c r="D22" s="23"/>
      <c r="E22" s="23" t="s">
        <v>189</v>
      </c>
      <c r="F22" s="23" t="s">
        <v>46</v>
      </c>
      <c r="G22" s="23"/>
    </row>
    <row r="23" spans="1:7">
      <c r="A23" s="66"/>
      <c r="B23" s="23" t="s">
        <v>199</v>
      </c>
      <c r="C23" s="23" t="s">
        <v>200</v>
      </c>
      <c r="D23" s="23"/>
      <c r="E23" s="23" t="s">
        <v>194</v>
      </c>
      <c r="F23" s="23" t="s">
        <v>201</v>
      </c>
      <c r="G23" s="23"/>
    </row>
    <row r="24" spans="1:7">
      <c r="A24" s="66"/>
      <c r="B24" s="23" t="s">
        <v>202</v>
      </c>
      <c r="C24" s="23" t="s">
        <v>203</v>
      </c>
      <c r="D24" s="23"/>
      <c r="E24" s="23" t="s">
        <v>119</v>
      </c>
      <c r="F24" s="23"/>
      <c r="G24" s="23" t="s">
        <v>46</v>
      </c>
    </row>
    <row r="25" spans="1:7">
      <c r="A25" s="66"/>
      <c r="B25" s="23" t="s">
        <v>190</v>
      </c>
      <c r="C25" s="23" t="s">
        <v>191</v>
      </c>
      <c r="D25" s="23" t="s">
        <v>192</v>
      </c>
      <c r="E25" s="23" t="s">
        <v>194</v>
      </c>
      <c r="F25" s="23" t="s">
        <v>49</v>
      </c>
      <c r="G25" s="23"/>
    </row>
    <row r="26" spans="1:7">
      <c r="A26" s="66"/>
      <c r="B26" s="23" t="s">
        <v>195</v>
      </c>
      <c r="C26" s="23" t="s">
        <v>196</v>
      </c>
      <c r="D26" s="23" t="s">
        <v>197</v>
      </c>
      <c r="E26" s="23" t="s">
        <v>198</v>
      </c>
      <c r="F26" s="23"/>
      <c r="G26" s="23"/>
    </row>
    <row r="27" spans="1:7">
      <c r="A27" s="66"/>
      <c r="B27" s="23" t="s">
        <v>204</v>
      </c>
      <c r="C27" s="23" t="s">
        <v>205</v>
      </c>
      <c r="D27" s="23" t="s">
        <v>192</v>
      </c>
      <c r="E27" s="23" t="s">
        <v>193</v>
      </c>
      <c r="F27" s="23"/>
      <c r="G27" s="23"/>
    </row>
    <row r="28" spans="1:7">
      <c r="A28" s="66"/>
      <c r="B28" s="23" t="s">
        <v>206</v>
      </c>
      <c r="C28" s="23" t="s">
        <v>207</v>
      </c>
      <c r="D28" s="23" t="s">
        <v>208</v>
      </c>
      <c r="E28" s="23" t="s">
        <v>209</v>
      </c>
      <c r="F28" s="23"/>
      <c r="G28" s="23"/>
    </row>
    <row r="29" spans="1:7">
      <c r="A29" s="67" t="s">
        <v>123</v>
      </c>
      <c r="B29" s="24" t="s">
        <v>210</v>
      </c>
      <c r="C29" s="24" t="s">
        <v>211</v>
      </c>
      <c r="D29" s="24" t="s">
        <v>212</v>
      </c>
      <c r="E29" s="24" t="s">
        <v>143</v>
      </c>
      <c r="F29" s="24"/>
      <c r="G29" s="24"/>
    </row>
    <row r="30" spans="1:7">
      <c r="A30" s="67"/>
      <c r="B30" s="24" t="s">
        <v>213</v>
      </c>
      <c r="C30" s="24" t="s">
        <v>214</v>
      </c>
      <c r="D30" s="24"/>
      <c r="E30" s="24" t="s">
        <v>175</v>
      </c>
      <c r="F30" s="24"/>
      <c r="G30" s="24" t="s">
        <v>47</v>
      </c>
    </row>
    <row r="31" spans="1:7">
      <c r="A31" s="67"/>
      <c r="B31" s="24" t="s">
        <v>215</v>
      </c>
      <c r="C31" s="24" t="s">
        <v>171</v>
      </c>
      <c r="D31" s="24"/>
      <c r="E31" s="24" t="s">
        <v>172</v>
      </c>
      <c r="F31" s="24" t="s">
        <v>123</v>
      </c>
      <c r="G31" s="24"/>
    </row>
    <row r="32" spans="1:7">
      <c r="A32" s="67"/>
      <c r="B32" s="24" t="s">
        <v>223</v>
      </c>
      <c r="C32" s="24" t="s">
        <v>125</v>
      </c>
      <c r="D32" s="24"/>
      <c r="E32" s="24" t="s">
        <v>126</v>
      </c>
      <c r="F32" s="24" t="s">
        <v>39</v>
      </c>
      <c r="G32" s="24"/>
    </row>
    <row r="33" spans="1:7">
      <c r="A33" s="67"/>
      <c r="B33" s="24" t="s">
        <v>224</v>
      </c>
      <c r="C33" s="24" t="s">
        <v>225</v>
      </c>
      <c r="D33" s="24"/>
      <c r="E33" s="24" t="s">
        <v>122</v>
      </c>
      <c r="F33" s="24"/>
      <c r="G33" s="24" t="s">
        <v>123</v>
      </c>
    </row>
    <row r="34" spans="1:7">
      <c r="A34" s="67"/>
      <c r="B34" s="24" t="s">
        <v>216</v>
      </c>
      <c r="C34" s="24" t="s">
        <v>217</v>
      </c>
      <c r="D34" s="24" t="s">
        <v>218</v>
      </c>
      <c r="E34" s="24" t="s">
        <v>126</v>
      </c>
      <c r="F34" s="24" t="s">
        <v>128</v>
      </c>
      <c r="G34" s="24"/>
    </row>
    <row r="35" spans="1:7">
      <c r="A35" s="67"/>
      <c r="B35" s="24" t="s">
        <v>219</v>
      </c>
      <c r="C35" s="24" t="s">
        <v>220</v>
      </c>
      <c r="D35" s="24" t="s">
        <v>221</v>
      </c>
      <c r="E35" s="24" t="s">
        <v>222</v>
      </c>
      <c r="F35" s="24"/>
      <c r="G35" s="24"/>
    </row>
    <row r="36" spans="1:7">
      <c r="A36" s="67"/>
      <c r="B36" s="24" t="s">
        <v>226</v>
      </c>
      <c r="C36" s="24" t="s">
        <v>227</v>
      </c>
      <c r="D36" s="24" t="s">
        <v>218</v>
      </c>
      <c r="E36" s="24" t="s">
        <v>126</v>
      </c>
      <c r="F36" s="24"/>
      <c r="G36" s="24"/>
    </row>
    <row r="37" spans="1:7">
      <c r="A37" s="67"/>
      <c r="B37" s="24" t="s">
        <v>228</v>
      </c>
      <c r="C37" s="24" t="s">
        <v>229</v>
      </c>
      <c r="D37" s="24" t="s">
        <v>230</v>
      </c>
      <c r="E37" s="24" t="s">
        <v>231</v>
      </c>
      <c r="F37" s="24"/>
      <c r="G37" s="24"/>
    </row>
    <row r="38" spans="1:7">
      <c r="A38" s="68" t="s">
        <v>49</v>
      </c>
      <c r="B38" s="25" t="s">
        <v>232</v>
      </c>
      <c r="C38" s="25" t="s">
        <v>233</v>
      </c>
      <c r="D38" s="25" t="s">
        <v>234</v>
      </c>
      <c r="E38" s="25" t="s">
        <v>175</v>
      </c>
      <c r="F38" s="25"/>
      <c r="G38" s="25"/>
    </row>
    <row r="39" spans="1:7">
      <c r="A39" s="68"/>
      <c r="B39" s="25" t="s">
        <v>235</v>
      </c>
      <c r="C39" s="25" t="s">
        <v>203</v>
      </c>
      <c r="D39" s="25"/>
      <c r="E39" s="25" t="s">
        <v>236</v>
      </c>
      <c r="F39" s="25"/>
      <c r="G39" s="25" t="s">
        <v>46</v>
      </c>
    </row>
    <row r="40" spans="1:7">
      <c r="A40" s="68"/>
      <c r="B40" s="25" t="s">
        <v>237</v>
      </c>
      <c r="C40" s="25" t="s">
        <v>200</v>
      </c>
      <c r="D40" s="25"/>
      <c r="E40" s="25" t="s">
        <v>194</v>
      </c>
      <c r="F40" s="25" t="s">
        <v>49</v>
      </c>
      <c r="G40" s="25"/>
    </row>
    <row r="41" spans="1:7">
      <c r="A41" s="68"/>
      <c r="B41" s="25" t="s">
        <v>246</v>
      </c>
      <c r="C41" s="25" t="s">
        <v>157</v>
      </c>
      <c r="D41" s="25"/>
      <c r="E41" s="25" t="s">
        <v>160</v>
      </c>
      <c r="F41" s="25" t="s">
        <v>47</v>
      </c>
      <c r="G41" s="25"/>
    </row>
    <row r="42" spans="1:7">
      <c r="A42" s="68"/>
      <c r="B42" s="25" t="s">
        <v>247</v>
      </c>
      <c r="C42" s="25" t="s">
        <v>248</v>
      </c>
      <c r="D42" s="25"/>
      <c r="E42" s="25" t="s">
        <v>185</v>
      </c>
      <c r="F42" s="25"/>
      <c r="G42" s="25" t="s">
        <v>201</v>
      </c>
    </row>
    <row r="43" spans="1:7">
      <c r="A43" s="68"/>
      <c r="B43" s="25" t="s">
        <v>238</v>
      </c>
      <c r="C43" s="25" t="s">
        <v>239</v>
      </c>
      <c r="D43" s="25" t="s">
        <v>240</v>
      </c>
      <c r="E43" s="25" t="s">
        <v>160</v>
      </c>
      <c r="F43" s="25" t="s">
        <v>241</v>
      </c>
      <c r="G43" s="25"/>
    </row>
    <row r="44" spans="1:7">
      <c r="A44" s="68"/>
      <c r="B44" s="25" t="s">
        <v>242</v>
      </c>
      <c r="C44" s="25" t="s">
        <v>243</v>
      </c>
      <c r="D44" s="25" t="s">
        <v>244</v>
      </c>
      <c r="E44" s="25" t="s">
        <v>245</v>
      </c>
      <c r="F44" s="25"/>
      <c r="G44" s="25"/>
    </row>
    <row r="45" spans="1:7">
      <c r="A45" s="68"/>
      <c r="B45" s="25" t="s">
        <v>249</v>
      </c>
      <c r="C45" s="25" t="s">
        <v>250</v>
      </c>
      <c r="D45" s="25" t="s">
        <v>251</v>
      </c>
      <c r="E45" s="25" t="s">
        <v>159</v>
      </c>
      <c r="F45" s="25"/>
      <c r="G45" s="25"/>
    </row>
    <row r="46" spans="1:7">
      <c r="A46" s="68"/>
      <c r="B46" s="25" t="s">
        <v>252</v>
      </c>
      <c r="C46" s="25" t="s">
        <v>253</v>
      </c>
      <c r="D46" s="25" t="s">
        <v>254</v>
      </c>
      <c r="E46" s="25" t="s">
        <v>255</v>
      </c>
      <c r="F46" s="25"/>
      <c r="G46" s="25"/>
    </row>
    <row r="47" spans="1:7">
      <c r="A47" s="26"/>
      <c r="B47" s="26" t="s">
        <v>256</v>
      </c>
      <c r="C47" s="26" t="s">
        <v>257</v>
      </c>
      <c r="D47" s="26"/>
      <c r="E47" s="26"/>
      <c r="F47" s="26"/>
      <c r="G47" s="26"/>
    </row>
    <row r="48" spans="1:7">
      <c r="A48" s="26"/>
      <c r="B48" s="26" t="s">
        <v>258</v>
      </c>
      <c r="C48" s="26" t="s">
        <v>259</v>
      </c>
      <c r="D48" s="26" t="s">
        <v>260</v>
      </c>
      <c r="E48" s="26"/>
      <c r="F48" s="26"/>
      <c r="G48" s="26"/>
    </row>
  </sheetData>
  <mergeCells count="5">
    <mergeCell ref="A2:A10"/>
    <mergeCell ref="A11:A19"/>
    <mergeCell ref="A20:A28"/>
    <mergeCell ref="A29:A37"/>
    <mergeCell ref="A38:A46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1"/>
  <sheetViews>
    <sheetView workbookViewId="0">
      <selection sqref="A1:F11"/>
    </sheetView>
  </sheetViews>
  <sheetFormatPr defaultRowHeight="15"/>
  <cols>
    <col min="2" max="2" width="14.85546875" customWidth="1"/>
    <col min="3" max="3" width="9.5703125" customWidth="1"/>
    <col min="4" max="4" width="15.7109375" customWidth="1"/>
    <col min="5" max="5" width="14.7109375" customWidth="1"/>
    <col min="6" max="6" width="16.28515625" customWidth="1"/>
  </cols>
  <sheetData>
    <row r="1" spans="1:6">
      <c r="A1" s="14" t="s">
        <v>36</v>
      </c>
      <c r="B1" s="14" t="s">
        <v>37</v>
      </c>
      <c r="C1" s="14" t="s">
        <v>51</v>
      </c>
      <c r="D1" s="14" t="s">
        <v>42</v>
      </c>
      <c r="E1" s="14" t="s">
        <v>43</v>
      </c>
      <c r="F1" s="14" t="s">
        <v>38</v>
      </c>
    </row>
    <row r="2" spans="1:6">
      <c r="A2" s="57" t="s">
        <v>39</v>
      </c>
      <c r="B2" s="15" t="s">
        <v>40</v>
      </c>
      <c r="C2" s="15" t="s">
        <v>52</v>
      </c>
      <c r="D2" s="15" t="s">
        <v>41</v>
      </c>
      <c r="E2" s="15" t="s">
        <v>44</v>
      </c>
      <c r="F2" s="15" t="s">
        <v>45</v>
      </c>
    </row>
    <row r="3" spans="1:6">
      <c r="A3" s="57"/>
      <c r="B3" s="15" t="s">
        <v>13</v>
      </c>
      <c r="C3" s="15" t="s">
        <v>71</v>
      </c>
      <c r="D3" s="15" t="s">
        <v>72</v>
      </c>
      <c r="E3" s="15" t="s">
        <v>73</v>
      </c>
      <c r="F3" s="15" t="s">
        <v>74</v>
      </c>
    </row>
    <row r="4" spans="1:6">
      <c r="A4" s="60" t="s">
        <v>46</v>
      </c>
      <c r="B4" s="16" t="s">
        <v>14</v>
      </c>
      <c r="C4" s="16" t="s">
        <v>53</v>
      </c>
      <c r="D4" s="16" t="s">
        <v>50</v>
      </c>
      <c r="E4" s="16" t="s">
        <v>54</v>
      </c>
      <c r="F4" s="16" t="s">
        <v>55</v>
      </c>
    </row>
    <row r="5" spans="1:6">
      <c r="A5" s="61"/>
      <c r="B5" s="16" t="s">
        <v>16</v>
      </c>
      <c r="C5" s="16" t="s">
        <v>56</v>
      </c>
      <c r="D5" s="16" t="s">
        <v>75</v>
      </c>
      <c r="E5" s="16" t="s">
        <v>76</v>
      </c>
      <c r="F5" s="16" t="s">
        <v>77</v>
      </c>
    </row>
    <row r="6" spans="1:6">
      <c r="A6" s="62" t="s">
        <v>47</v>
      </c>
      <c r="B6" s="18" t="s">
        <v>17</v>
      </c>
      <c r="C6" s="18" t="s">
        <v>56</v>
      </c>
      <c r="D6" s="18" t="s">
        <v>57</v>
      </c>
      <c r="E6" s="18" t="s">
        <v>58</v>
      </c>
      <c r="F6" s="18" t="s">
        <v>59</v>
      </c>
    </row>
    <row r="7" spans="1:6">
      <c r="A7" s="63"/>
      <c r="B7" s="18" t="s">
        <v>18</v>
      </c>
      <c r="C7" s="18" t="s">
        <v>56</v>
      </c>
      <c r="D7" s="18" t="s">
        <v>70</v>
      </c>
      <c r="E7" s="18" t="s">
        <v>78</v>
      </c>
      <c r="F7" s="18" t="s">
        <v>79</v>
      </c>
    </row>
    <row r="8" spans="1:6">
      <c r="A8" s="51" t="s">
        <v>48</v>
      </c>
      <c r="B8" s="17" t="s">
        <v>60</v>
      </c>
      <c r="C8" s="17" t="s">
        <v>61</v>
      </c>
      <c r="D8" s="17" t="s">
        <v>62</v>
      </c>
      <c r="E8" s="17" t="s">
        <v>63</v>
      </c>
      <c r="F8" s="17" t="s">
        <v>64</v>
      </c>
    </row>
    <row r="9" spans="1:6">
      <c r="A9" s="52"/>
      <c r="B9" s="17" t="s">
        <v>80</v>
      </c>
      <c r="C9" s="17" t="s">
        <v>56</v>
      </c>
      <c r="D9" s="17" t="s">
        <v>81</v>
      </c>
      <c r="E9" s="17" t="s">
        <v>83</v>
      </c>
      <c r="F9" s="17" t="s">
        <v>82</v>
      </c>
    </row>
    <row r="10" spans="1:6">
      <c r="A10" s="53" t="s">
        <v>49</v>
      </c>
      <c r="B10" s="19" t="s">
        <v>65</v>
      </c>
      <c r="C10" s="19" t="s">
        <v>66</v>
      </c>
      <c r="D10" s="19" t="s">
        <v>67</v>
      </c>
      <c r="E10" s="19" t="s">
        <v>68</v>
      </c>
      <c r="F10" s="19" t="s">
        <v>69</v>
      </c>
    </row>
    <row r="11" spans="1:6">
      <c r="A11" s="54"/>
      <c r="B11" s="19" t="s">
        <v>84</v>
      </c>
      <c r="C11" s="19" t="s">
        <v>85</v>
      </c>
      <c r="D11" s="19" t="s">
        <v>86</v>
      </c>
      <c r="E11" s="19" t="s">
        <v>87</v>
      </c>
      <c r="F11" s="19" t="s">
        <v>88</v>
      </c>
    </row>
  </sheetData>
  <mergeCells count="5">
    <mergeCell ref="A2:A3"/>
    <mergeCell ref="A4:A5"/>
    <mergeCell ref="A6:A7"/>
    <mergeCell ref="A8:A9"/>
    <mergeCell ref="A10:A1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属性表</vt:lpstr>
      <vt:lpstr>内力转换内功表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Simerialone</dc:creator>
  <cp:lastModifiedBy>Mak Wai Siong</cp:lastModifiedBy>
  <dcterms:created xsi:type="dcterms:W3CDTF">2019-04-04T09:08:05Z</dcterms:created>
  <dcterms:modified xsi:type="dcterms:W3CDTF">2019-06-15T07:31:09Z</dcterms:modified>
</cp:coreProperties>
</file>